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chuljahr24_25\Schulforum 2024\"/>
    </mc:Choice>
  </mc:AlternateContent>
  <xr:revisionPtr revIDLastSave="0" documentId="13_ncr:1_{8FE5E44C-260D-48D2-A595-016B6245316C}" xr6:coauthVersionLast="36" xr6:coauthVersionMax="47" xr10:uidLastSave="{00000000-0000-0000-0000-000000000000}"/>
  <bookViews>
    <workbookView xWindow="0" yWindow="0" windowWidth="25200" windowHeight="11775" activeTab="1" xr2:uid="{EA5EE6FC-05B9-C640-AA20-96D5548056AD}"/>
  </bookViews>
  <sheets>
    <sheet name="23-24" sheetId="1" r:id="rId1"/>
    <sheet name="24-25" sheetId="3" r:id="rId2"/>
    <sheet name="Vorschau" sheetId="5" r:id="rId3"/>
    <sheet name="Jahresübersicht" sheetId="6" r:id="rId4"/>
    <sheet name="Einstellungen1" sheetId="2" r:id="rId5"/>
    <sheet name="Einstellungen2" sheetId="4" r:id="rId6"/>
  </sheets>
  <definedNames>
    <definedName name="_xlnm.Print_Area" localSheetId="0">'23-24'!$A$1:$I$51</definedName>
    <definedName name="_xlnm.Print_Area" localSheetId="1">'24-25'!$A$1:$I$51</definedName>
    <definedName name="_xlnm.Print_Area" localSheetId="3">Jahresübersicht!$A$1:$R$74</definedName>
    <definedName name="_xlnm.Print_Area" localSheetId="2">Vorschau!$A$1:$N$25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3" l="1"/>
  <c r="H48" i="3" l="1"/>
  <c r="Q74" i="6" l="1"/>
  <c r="Q72" i="6"/>
  <c r="Q73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44" i="6"/>
  <c r="N53" i="2"/>
  <c r="N54" i="2"/>
  <c r="N55" i="2"/>
  <c r="N56" i="2"/>
  <c r="N52" i="2"/>
  <c r="N47" i="2"/>
  <c r="N48" i="2"/>
  <c r="N49" i="2"/>
  <c r="N50" i="2"/>
  <c r="N46" i="2"/>
  <c r="N35" i="2"/>
  <c r="N36" i="2"/>
  <c r="N37" i="2"/>
  <c r="N38" i="2"/>
  <c r="N39" i="2"/>
  <c r="N40" i="2"/>
  <c r="N41" i="2"/>
  <c r="N42" i="2"/>
  <c r="N43" i="2"/>
  <c r="N44" i="2"/>
  <c r="N34" i="2"/>
  <c r="N29" i="2"/>
  <c r="N30" i="2"/>
  <c r="N31" i="2"/>
  <c r="N32" i="2"/>
  <c r="N33" i="2"/>
  <c r="N28" i="2"/>
  <c r="N8" i="2"/>
  <c r="N9" i="2"/>
  <c r="N10" i="2"/>
  <c r="N11" i="2"/>
  <c r="N12" i="2"/>
  <c r="N13" i="2"/>
  <c r="N14" i="2"/>
  <c r="N15" i="2"/>
  <c r="N16" i="2"/>
  <c r="M17" i="2"/>
  <c r="N17" i="2"/>
  <c r="M18" i="2"/>
  <c r="M19" i="2"/>
  <c r="N19" i="2"/>
  <c r="N20" i="2"/>
  <c r="N21" i="2"/>
  <c r="N22" i="2"/>
  <c r="N23" i="2"/>
  <c r="N24" i="2"/>
  <c r="M25" i="2"/>
  <c r="N25" i="2"/>
  <c r="M26" i="2"/>
  <c r="M27" i="2"/>
  <c r="N27" i="2"/>
  <c r="M33" i="2"/>
  <c r="M45" i="2"/>
  <c r="N45" i="2"/>
  <c r="M51" i="2"/>
  <c r="N51" i="2"/>
  <c r="M57" i="2"/>
  <c r="N57" i="2"/>
  <c r="M58" i="2"/>
  <c r="N58" i="2"/>
  <c r="M59" i="2"/>
  <c r="N59" i="2"/>
  <c r="M60" i="2"/>
  <c r="M61" i="2"/>
  <c r="N61" i="2"/>
  <c r="N62" i="2"/>
  <c r="N7" i="2"/>
  <c r="P32" i="6"/>
  <c r="Q32" i="6" s="1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Q4" i="6"/>
  <c r="N4" i="6"/>
  <c r="K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4" i="6"/>
  <c r="D33" i="2"/>
  <c r="C33" i="2"/>
  <c r="C33" i="4" l="1"/>
  <c r="D33" i="4" s="1"/>
  <c r="B15" i="2"/>
  <c r="M15" i="2" s="1"/>
  <c r="C2" i="5"/>
  <c r="C19" i="5" s="1"/>
  <c r="B19" i="5" s="1"/>
  <c r="I41" i="2"/>
  <c r="I40" i="2"/>
  <c r="I39" i="2"/>
  <c r="I38" i="2"/>
  <c r="I35" i="2"/>
  <c r="I34" i="2"/>
  <c r="I33" i="2"/>
  <c r="I32" i="2"/>
  <c r="I28" i="2"/>
  <c r="I22" i="2"/>
  <c r="F2" i="4"/>
  <c r="I39" i="4" s="1"/>
  <c r="I41" i="4" l="1"/>
  <c r="I40" i="4"/>
  <c r="I33" i="4"/>
  <c r="I32" i="4"/>
  <c r="I34" i="4"/>
  <c r="B15" i="4"/>
  <c r="I35" i="4"/>
  <c r="I38" i="4"/>
  <c r="C6" i="5"/>
  <c r="B6" i="5" s="1"/>
  <c r="C9" i="5"/>
  <c r="B9" i="5" s="1"/>
  <c r="B11" i="5"/>
  <c r="C13" i="5"/>
  <c r="B13" i="5" s="1"/>
  <c r="B3" i="5"/>
  <c r="C14" i="5"/>
  <c r="B14" i="5" s="1"/>
  <c r="C4" i="5"/>
  <c r="B4" i="5" s="1"/>
  <c r="C15" i="5"/>
  <c r="B15" i="5" s="1"/>
  <c r="C10" i="5"/>
  <c r="B10" i="5" s="1"/>
  <c r="C7" i="5"/>
  <c r="B7" i="5" s="1"/>
  <c r="C8" i="5"/>
  <c r="B8" i="5" s="1"/>
  <c r="E2" i="5"/>
  <c r="C5" i="5"/>
  <c r="B5" i="5" s="1"/>
  <c r="E11" i="5" l="1"/>
  <c r="D11" i="5" s="1"/>
  <c r="G2" i="5"/>
  <c r="G7" i="5" s="1"/>
  <c r="F7" i="5" s="1"/>
  <c r="E6" i="5"/>
  <c r="D6" i="5" s="1"/>
  <c r="E14" i="5"/>
  <c r="D14" i="5" s="1"/>
  <c r="E9" i="5"/>
  <c r="D9" i="5" s="1"/>
  <c r="E7" i="5"/>
  <c r="D7" i="5" s="1"/>
  <c r="E5" i="5"/>
  <c r="D5" i="5" s="1"/>
  <c r="C16" i="5"/>
  <c r="B16" i="5" s="1"/>
  <c r="E4" i="5"/>
  <c r="D4" i="5" s="1"/>
  <c r="D3" i="5"/>
  <c r="E8" i="5"/>
  <c r="D8" i="5" s="1"/>
  <c r="E13" i="5"/>
  <c r="D13" i="5" s="1"/>
  <c r="C17" i="5"/>
  <c r="B17" i="5" s="1"/>
  <c r="C18" i="5"/>
  <c r="B18" i="5" s="1"/>
  <c r="E19" i="5"/>
  <c r="D19" i="5" s="1"/>
  <c r="C12" i="5"/>
  <c r="B12" i="5" s="1"/>
  <c r="E10" i="5"/>
  <c r="D10" i="5" s="1"/>
  <c r="E15" i="5"/>
  <c r="D15" i="5" s="1"/>
  <c r="G8" i="5"/>
  <c r="F8" i="5" s="1"/>
  <c r="G15" i="5"/>
  <c r="F15" i="5" s="1"/>
  <c r="F3" i="5"/>
  <c r="D5" i="3"/>
  <c r="B50" i="4"/>
  <c r="C50" i="4" s="1"/>
  <c r="D50" i="4" s="1"/>
  <c r="B49" i="4"/>
  <c r="C49" i="4" s="1"/>
  <c r="D49" i="4" s="1"/>
  <c r="B48" i="4"/>
  <c r="C48" i="4" s="1"/>
  <c r="D48" i="4" s="1"/>
  <c r="B47" i="4"/>
  <c r="C47" i="4" s="1"/>
  <c r="D47" i="4" s="1"/>
  <c r="B46" i="4"/>
  <c r="C46" i="4" s="1"/>
  <c r="D46" i="4" s="1"/>
  <c r="B44" i="4"/>
  <c r="C44" i="4" s="1"/>
  <c r="D44" i="4" s="1"/>
  <c r="B43" i="4"/>
  <c r="C43" i="4" s="1"/>
  <c r="D43" i="4" s="1"/>
  <c r="B42" i="4"/>
  <c r="C42" i="4" s="1"/>
  <c r="D42" i="4" s="1"/>
  <c r="B41" i="4"/>
  <c r="C41" i="4" s="1"/>
  <c r="D41" i="4" s="1"/>
  <c r="B40" i="4"/>
  <c r="C40" i="4" s="1"/>
  <c r="D40" i="4" s="1"/>
  <c r="B39" i="4"/>
  <c r="C39" i="4" s="1"/>
  <c r="D39" i="4" s="1"/>
  <c r="B38" i="4"/>
  <c r="C38" i="4" s="1"/>
  <c r="D38" i="4" s="1"/>
  <c r="B37" i="4"/>
  <c r="C37" i="4" s="1"/>
  <c r="D37" i="4" s="1"/>
  <c r="B36" i="4"/>
  <c r="C36" i="4" s="1"/>
  <c r="D36" i="4" s="1"/>
  <c r="B35" i="4"/>
  <c r="C35" i="4" s="1"/>
  <c r="D35" i="4" s="1"/>
  <c r="I29" i="4"/>
  <c r="I27" i="4"/>
  <c r="I28" i="4" s="1"/>
  <c r="I26" i="4"/>
  <c r="I23" i="4"/>
  <c r="I21" i="4"/>
  <c r="I22" i="4" s="1"/>
  <c r="I20" i="4"/>
  <c r="B20" i="4"/>
  <c r="B16" i="4"/>
  <c r="C16" i="4" s="1"/>
  <c r="D16" i="4" s="1"/>
  <c r="C15" i="4"/>
  <c r="D15" i="4" s="1"/>
  <c r="B14" i="4"/>
  <c r="C14" i="4" s="1"/>
  <c r="D14" i="4" s="1"/>
  <c r="B13" i="4"/>
  <c r="C13" i="4" s="1"/>
  <c r="D13" i="4" s="1"/>
  <c r="B12" i="4"/>
  <c r="C12" i="4" s="1"/>
  <c r="D12" i="4" s="1"/>
  <c r="B11" i="4"/>
  <c r="C11" i="4" s="1"/>
  <c r="B10" i="4"/>
  <c r="C10" i="4" s="1"/>
  <c r="D10" i="4" s="1"/>
  <c r="B9" i="4"/>
  <c r="C9" i="4" s="1"/>
  <c r="D9" i="4" s="1"/>
  <c r="B8" i="4"/>
  <c r="C8" i="4" s="1"/>
  <c r="D8" i="4" s="1"/>
  <c r="B7" i="4"/>
  <c r="C7" i="4" s="1"/>
  <c r="I5" i="4"/>
  <c r="F3" i="4"/>
  <c r="B1" i="3" s="1"/>
  <c r="C3" i="4"/>
  <c r="C2" i="4"/>
  <c r="F1" i="4"/>
  <c r="C1" i="4"/>
  <c r="C3" i="2"/>
  <c r="C2" i="2"/>
  <c r="G9" i="5" l="1"/>
  <c r="F9" i="5" s="1"/>
  <c r="G14" i="5"/>
  <c r="G12" i="5" s="1"/>
  <c r="F12" i="5" s="1"/>
  <c r="G13" i="5"/>
  <c r="F13" i="5" s="1"/>
  <c r="G6" i="5"/>
  <c r="F6" i="5" s="1"/>
  <c r="G19" i="5"/>
  <c r="F19" i="5" s="1"/>
  <c r="G10" i="5"/>
  <c r="F10" i="5" s="1"/>
  <c r="G4" i="5"/>
  <c r="F4" i="5" s="1"/>
  <c r="G5" i="5"/>
  <c r="F5" i="5" s="1"/>
  <c r="E18" i="5"/>
  <c r="D18" i="5" s="1"/>
  <c r="G11" i="5"/>
  <c r="F11" i="5" s="1"/>
  <c r="I2" i="5"/>
  <c r="I5" i="5" s="1"/>
  <c r="H5" i="5" s="1"/>
  <c r="E17" i="5"/>
  <c r="D17" i="5" s="1"/>
  <c r="E16" i="5"/>
  <c r="D16" i="5" s="1"/>
  <c r="E12" i="5"/>
  <c r="D12" i="5" s="1"/>
  <c r="B54" i="4"/>
  <c r="C54" i="4" s="1"/>
  <c r="D54" i="4" s="1"/>
  <c r="B62" i="4"/>
  <c r="G18" i="5"/>
  <c r="F18" i="5" s="1"/>
  <c r="G17" i="5"/>
  <c r="F17" i="5" s="1"/>
  <c r="B30" i="4"/>
  <c r="C30" i="4" s="1"/>
  <c r="D30" i="4" s="1"/>
  <c r="B31" i="4"/>
  <c r="C31" i="4" s="1"/>
  <c r="D31" i="4" s="1"/>
  <c r="B28" i="4"/>
  <c r="C28" i="4" s="1"/>
  <c r="D28" i="4" s="1"/>
  <c r="D11" i="4"/>
  <c r="B34" i="4"/>
  <c r="C34" i="4" s="1"/>
  <c r="D34" i="4" s="1"/>
  <c r="D7" i="4"/>
  <c r="B32" i="4"/>
  <c r="C32" i="4" s="1"/>
  <c r="D32" i="4" s="1"/>
  <c r="B21" i="4"/>
  <c r="C21" i="4" s="1"/>
  <c r="D21" i="4" s="1"/>
  <c r="B23" i="4"/>
  <c r="C23" i="4" s="1"/>
  <c r="D23" i="4" s="1"/>
  <c r="B52" i="4"/>
  <c r="C52" i="4" s="1"/>
  <c r="D52" i="4" s="1"/>
  <c r="B53" i="4"/>
  <c r="C53" i="4" s="1"/>
  <c r="D53" i="4" s="1"/>
  <c r="B22" i="4"/>
  <c r="C22" i="4" s="1"/>
  <c r="D22" i="4" s="1"/>
  <c r="B24" i="4"/>
  <c r="C24" i="4" s="1"/>
  <c r="D24" i="4" s="1"/>
  <c r="B56" i="4"/>
  <c r="C56" i="4" s="1"/>
  <c r="D56" i="4" s="1"/>
  <c r="B55" i="4"/>
  <c r="C55" i="4" s="1"/>
  <c r="D55" i="4" s="1"/>
  <c r="C20" i="4"/>
  <c r="D20" i="4" s="1"/>
  <c r="B29" i="4"/>
  <c r="C29" i="4" s="1"/>
  <c r="D29" i="4" s="1"/>
  <c r="I29" i="2"/>
  <c r="I23" i="2"/>
  <c r="C1" i="2"/>
  <c r="D6" i="3"/>
  <c r="I27" i="2"/>
  <c r="I21" i="2"/>
  <c r="B20" i="2"/>
  <c r="D5" i="1"/>
  <c r="D6" i="1" s="1"/>
  <c r="I5" i="2"/>
  <c r="B50" i="2"/>
  <c r="B49" i="2"/>
  <c r="B48" i="2"/>
  <c r="B47" i="2"/>
  <c r="B46" i="2"/>
  <c r="B10" i="2"/>
  <c r="F1" i="2"/>
  <c r="C49" i="2" l="1"/>
  <c r="D49" i="2" s="1"/>
  <c r="M49" i="2"/>
  <c r="C50" i="2"/>
  <c r="D50" i="2" s="1"/>
  <c r="M50" i="2"/>
  <c r="C47" i="2"/>
  <c r="D47" i="2" s="1"/>
  <c r="M47" i="2"/>
  <c r="C48" i="2"/>
  <c r="D48" i="2" s="1"/>
  <c r="M48" i="2"/>
  <c r="C46" i="2"/>
  <c r="D46" i="2" s="1"/>
  <c r="M46" i="2"/>
  <c r="B62" i="2"/>
  <c r="M62" i="2" s="1"/>
  <c r="M20" i="2"/>
  <c r="C10" i="2"/>
  <c r="D10" i="2" s="1"/>
  <c r="M10" i="2"/>
  <c r="F14" i="5"/>
  <c r="I7" i="5"/>
  <c r="H7" i="5" s="1"/>
  <c r="I6" i="5"/>
  <c r="H6" i="5" s="1"/>
  <c r="I15" i="5"/>
  <c r="H15" i="5" s="1"/>
  <c r="H3" i="5"/>
  <c r="G16" i="5"/>
  <c r="F16" i="5" s="1"/>
  <c r="I8" i="5"/>
  <c r="H8" i="5" s="1"/>
  <c r="I9" i="5"/>
  <c r="H9" i="5" s="1"/>
  <c r="I14" i="5"/>
  <c r="I11" i="5"/>
  <c r="H11" i="5" s="1"/>
  <c r="I19" i="5"/>
  <c r="H19" i="5" s="1"/>
  <c r="I4" i="5"/>
  <c r="H4" i="5" s="1"/>
  <c r="K2" i="5"/>
  <c r="K19" i="5" s="1"/>
  <c r="J19" i="5" s="1"/>
  <c r="I13" i="5"/>
  <c r="H13" i="5" s="1"/>
  <c r="I10" i="5"/>
  <c r="H10" i="5" s="1"/>
  <c r="C62" i="4"/>
  <c r="D62" i="4" s="1"/>
  <c r="H2" i="4"/>
  <c r="I10" i="4"/>
  <c r="E48" i="3" s="1"/>
  <c r="I13" i="4"/>
  <c r="I11" i="4"/>
  <c r="F48" i="3" s="1"/>
  <c r="I9" i="4"/>
  <c r="D48" i="3" s="1"/>
  <c r="I12" i="4"/>
  <c r="G48" i="3" s="1"/>
  <c r="B5" i="3"/>
  <c r="E5" i="3"/>
  <c r="F5" i="3" s="1"/>
  <c r="G5" i="3" s="1"/>
  <c r="H5" i="3" s="1"/>
  <c r="B6" i="3"/>
  <c r="D7" i="3"/>
  <c r="E6" i="3"/>
  <c r="F6" i="3" s="1"/>
  <c r="G6" i="3" s="1"/>
  <c r="H6" i="3" s="1"/>
  <c r="D51" i="1"/>
  <c r="D50" i="1"/>
  <c r="E50" i="1"/>
  <c r="E6" i="1"/>
  <c r="F6" i="1" s="1"/>
  <c r="G6" i="1" s="1"/>
  <c r="H6" i="1" s="1"/>
  <c r="B6" i="1"/>
  <c r="D7" i="1"/>
  <c r="E7" i="1" s="1"/>
  <c r="F7" i="1" s="1"/>
  <c r="G7" i="1" s="1"/>
  <c r="H7" i="1" s="1"/>
  <c r="B5" i="1"/>
  <c r="E5" i="1"/>
  <c r="F5" i="1" s="1"/>
  <c r="G5" i="1" s="1"/>
  <c r="H5" i="1" s="1"/>
  <c r="I20" i="2"/>
  <c r="I26" i="2"/>
  <c r="C15" i="2"/>
  <c r="D15" i="2" s="1"/>
  <c r="B35" i="2"/>
  <c r="B37" i="2"/>
  <c r="B36" i="2"/>
  <c r="B38" i="2"/>
  <c r="B39" i="2"/>
  <c r="B40" i="2"/>
  <c r="B41" i="2"/>
  <c r="B43" i="2"/>
  <c r="B42" i="2"/>
  <c r="B44" i="2"/>
  <c r="B11" i="2"/>
  <c r="B14" i="2"/>
  <c r="B16" i="2"/>
  <c r="B12" i="2"/>
  <c r="B13" i="2"/>
  <c r="F3" i="2"/>
  <c r="B7" i="2"/>
  <c r="M7" i="2" s="1"/>
  <c r="B8" i="2"/>
  <c r="B9" i="2"/>
  <c r="C62" i="2" l="1"/>
  <c r="D62" i="2" s="1"/>
  <c r="H2" i="2"/>
  <c r="C35" i="2"/>
  <c r="D35" i="2" s="1"/>
  <c r="M35" i="2"/>
  <c r="C11" i="2"/>
  <c r="M11" i="2"/>
  <c r="K13" i="5"/>
  <c r="J13" i="5" s="1"/>
  <c r="A1" i="6"/>
  <c r="A41" i="6"/>
  <c r="K15" i="5"/>
  <c r="J15" i="5" s="1"/>
  <c r="C44" i="2"/>
  <c r="D44" i="2" s="1"/>
  <c r="M44" i="2"/>
  <c r="C42" i="2"/>
  <c r="D42" i="2" s="1"/>
  <c r="M42" i="2"/>
  <c r="K10" i="5"/>
  <c r="J10" i="5" s="1"/>
  <c r="F29" i="6"/>
  <c r="C39" i="2"/>
  <c r="D39" i="2" s="1"/>
  <c r="M39" i="2"/>
  <c r="C43" i="2"/>
  <c r="D43" i="2" s="1"/>
  <c r="M43" i="2"/>
  <c r="C9" i="2"/>
  <c r="D9" i="2" s="1"/>
  <c r="M9" i="2"/>
  <c r="C41" i="2"/>
  <c r="D41" i="2" s="1"/>
  <c r="M41" i="2"/>
  <c r="C8" i="2"/>
  <c r="D8" i="2" s="1"/>
  <c r="M8" i="2"/>
  <c r="C40" i="2"/>
  <c r="D40" i="2" s="1"/>
  <c r="M40" i="2"/>
  <c r="C38" i="2"/>
  <c r="D38" i="2" s="1"/>
  <c r="M38" i="2"/>
  <c r="C13" i="2"/>
  <c r="D13" i="2" s="1"/>
  <c r="M13" i="2"/>
  <c r="C36" i="2"/>
  <c r="D36" i="2" s="1"/>
  <c r="M36" i="2"/>
  <c r="C12" i="2"/>
  <c r="D12" i="2" s="1"/>
  <c r="M12" i="2"/>
  <c r="C37" i="2"/>
  <c r="D37" i="2" s="1"/>
  <c r="M37" i="2"/>
  <c r="C16" i="2"/>
  <c r="D16" i="2" s="1"/>
  <c r="M16" i="2"/>
  <c r="C14" i="2"/>
  <c r="D14" i="2" s="1"/>
  <c r="M14" i="2"/>
  <c r="K9" i="5"/>
  <c r="J9" i="5" s="1"/>
  <c r="K11" i="5"/>
  <c r="J11" i="5" s="1"/>
  <c r="K5" i="5"/>
  <c r="J5" i="5" s="1"/>
  <c r="K7" i="5"/>
  <c r="J7" i="5" s="1"/>
  <c r="J3" i="5"/>
  <c r="K4" i="5"/>
  <c r="J4" i="5" s="1"/>
  <c r="K8" i="5"/>
  <c r="J8" i="5" s="1"/>
  <c r="K14" i="5"/>
  <c r="J14" i="5" s="1"/>
  <c r="M2" i="5"/>
  <c r="M19" i="5" s="1"/>
  <c r="L19" i="5" s="1"/>
  <c r="H14" i="5"/>
  <c r="I17" i="5"/>
  <c r="H17" i="5" s="1"/>
  <c r="I18" i="5"/>
  <c r="H18" i="5" s="1"/>
  <c r="I16" i="5"/>
  <c r="H16" i="5" s="1"/>
  <c r="I12" i="5"/>
  <c r="H12" i="5" s="1"/>
  <c r="K6" i="5"/>
  <c r="J6" i="5" s="1"/>
  <c r="M13" i="5"/>
  <c r="L13" i="5" s="1"/>
  <c r="I14" i="4"/>
  <c r="I16" i="4" s="1"/>
  <c r="B1" i="1"/>
  <c r="G50" i="1"/>
  <c r="G51" i="1"/>
  <c r="E51" i="1"/>
  <c r="A51" i="1"/>
  <c r="A50" i="1"/>
  <c r="E7" i="3"/>
  <c r="F7" i="3" s="1"/>
  <c r="G7" i="3" s="1"/>
  <c r="H7" i="3" s="1"/>
  <c r="B7" i="3"/>
  <c r="D8" i="3"/>
  <c r="D8" i="1"/>
  <c r="B7" i="1"/>
  <c r="B52" i="2"/>
  <c r="B56" i="2"/>
  <c r="B55" i="2"/>
  <c r="B54" i="2"/>
  <c r="B53" i="2"/>
  <c r="D11" i="2"/>
  <c r="B34" i="2"/>
  <c r="M34" i="2" s="1"/>
  <c r="C7" i="2"/>
  <c r="B32" i="2"/>
  <c r="B31" i="2"/>
  <c r="B30" i="2"/>
  <c r="B29" i="2"/>
  <c r="B28" i="2"/>
  <c r="B23" i="2"/>
  <c r="C20" i="2"/>
  <c r="D20" i="2" s="1"/>
  <c r="B22" i="2"/>
  <c r="B21" i="2"/>
  <c r="B24" i="2"/>
  <c r="C29" i="2" l="1"/>
  <c r="D29" i="2" s="1"/>
  <c r="M29" i="2"/>
  <c r="C30" i="2"/>
  <c r="D30" i="2" s="1"/>
  <c r="M30" i="2"/>
  <c r="C28" i="2"/>
  <c r="D28" i="2" s="1"/>
  <c r="M28" i="2"/>
  <c r="C31" i="2"/>
  <c r="D31" i="2" s="1"/>
  <c r="M31" i="2"/>
  <c r="C32" i="2"/>
  <c r="D32" i="2" s="1"/>
  <c r="M32" i="2"/>
  <c r="L28" i="6"/>
  <c r="L11" i="6"/>
  <c r="C52" i="2"/>
  <c r="D52" i="2" s="1"/>
  <c r="M52" i="2"/>
  <c r="O52" i="6"/>
  <c r="M11" i="5"/>
  <c r="L11" i="5" s="1"/>
  <c r="C62" i="6"/>
  <c r="I5" i="6"/>
  <c r="C53" i="2"/>
  <c r="D53" i="2" s="1"/>
  <c r="M53" i="2"/>
  <c r="O26" i="6"/>
  <c r="C54" i="2"/>
  <c r="D54" i="2" s="1"/>
  <c r="M54" i="2"/>
  <c r="I20" i="6" s="1"/>
  <c r="L29" i="6"/>
  <c r="I4" i="6"/>
  <c r="C24" i="2"/>
  <c r="D24" i="2" s="1"/>
  <c r="M24" i="2"/>
  <c r="C22" i="2"/>
  <c r="D22" i="2" s="1"/>
  <c r="M22" i="2"/>
  <c r="F56" i="6"/>
  <c r="O9" i="6"/>
  <c r="L22" i="6"/>
  <c r="C21" i="2"/>
  <c r="D21" i="2" s="1"/>
  <c r="M21" i="2"/>
  <c r="O56" i="6" s="1"/>
  <c r="C55" i="2"/>
  <c r="D55" i="2" s="1"/>
  <c r="M55" i="2"/>
  <c r="C23" i="2"/>
  <c r="D23" i="2" s="1"/>
  <c r="M23" i="2"/>
  <c r="C56" i="2"/>
  <c r="D56" i="2" s="1"/>
  <c r="M56" i="2"/>
  <c r="R5" i="6"/>
  <c r="L27" i="6"/>
  <c r="I44" i="6"/>
  <c r="O44" i="6"/>
  <c r="F9" i="6"/>
  <c r="C58" i="6"/>
  <c r="L10" i="6"/>
  <c r="C68" i="6"/>
  <c r="I11" i="6"/>
  <c r="M10" i="5"/>
  <c r="L10" i="5" s="1"/>
  <c r="M15" i="5"/>
  <c r="L15" i="5" s="1"/>
  <c r="M6" i="5"/>
  <c r="L6" i="5" s="1"/>
  <c r="K16" i="5"/>
  <c r="J16" i="5" s="1"/>
  <c r="K18" i="5"/>
  <c r="J18" i="5" s="1"/>
  <c r="K12" i="5"/>
  <c r="J12" i="5" s="1"/>
  <c r="L3" i="5"/>
  <c r="C34" i="2"/>
  <c r="I10" i="2" s="1"/>
  <c r="K17" i="5"/>
  <c r="J17" i="5" s="1"/>
  <c r="M9" i="5"/>
  <c r="L9" i="5" s="1"/>
  <c r="M8" i="5"/>
  <c r="L8" i="5" s="1"/>
  <c r="M4" i="5"/>
  <c r="L4" i="5" s="1"/>
  <c r="M5" i="5"/>
  <c r="L5" i="5" s="1"/>
  <c r="M14" i="5"/>
  <c r="M7" i="5"/>
  <c r="L7" i="5" s="1"/>
  <c r="I17" i="4"/>
  <c r="I7" i="4"/>
  <c r="E8" i="3"/>
  <c r="F8" i="3" s="1"/>
  <c r="G8" i="3" s="1"/>
  <c r="H8" i="3" s="1"/>
  <c r="B8" i="3"/>
  <c r="D9" i="3"/>
  <c r="E8" i="1"/>
  <c r="F8" i="1" s="1"/>
  <c r="G8" i="1" s="1"/>
  <c r="H8" i="1" s="1"/>
  <c r="D9" i="1"/>
  <c r="B8" i="1"/>
  <c r="D7" i="2"/>
  <c r="I13" i="2"/>
  <c r="F6" i="6" l="1"/>
  <c r="O60" i="6"/>
  <c r="R14" i="6"/>
  <c r="R27" i="6"/>
  <c r="R50" i="6"/>
  <c r="C57" i="6"/>
  <c r="O68" i="6"/>
  <c r="F63" i="6"/>
  <c r="I71" i="6"/>
  <c r="F19" i="6"/>
  <c r="O53" i="6"/>
  <c r="C31" i="6"/>
  <c r="C21" i="6"/>
  <c r="O30" i="6"/>
  <c r="R67" i="6"/>
  <c r="C53" i="6"/>
  <c r="R32" i="6"/>
  <c r="O20" i="6"/>
  <c r="F50" i="6"/>
  <c r="R58" i="6"/>
  <c r="O5" i="6"/>
  <c r="L69" i="6"/>
  <c r="R44" i="6"/>
  <c r="I16" i="6"/>
  <c r="C51" i="6"/>
  <c r="L66" i="6"/>
  <c r="F26" i="6"/>
  <c r="F71" i="6"/>
  <c r="O48" i="6"/>
  <c r="I8" i="6"/>
  <c r="R12" i="6"/>
  <c r="L46" i="6"/>
  <c r="R52" i="6"/>
  <c r="L24" i="6"/>
  <c r="F58" i="6"/>
  <c r="L63" i="6"/>
  <c r="F4" i="6"/>
  <c r="O67" i="6"/>
  <c r="F8" i="6"/>
  <c r="C44" i="6"/>
  <c r="F48" i="6"/>
  <c r="R56" i="6"/>
  <c r="L16" i="6"/>
  <c r="I68" i="6"/>
  <c r="R46" i="6"/>
  <c r="L33" i="6"/>
  <c r="C49" i="6"/>
  <c r="I53" i="6"/>
  <c r="C25" i="6"/>
  <c r="O22" i="6"/>
  <c r="C66" i="6"/>
  <c r="O73" i="6"/>
  <c r="I33" i="6"/>
  <c r="I63" i="6"/>
  <c r="R20" i="6"/>
  <c r="D34" i="2"/>
  <c r="C10" i="6"/>
  <c r="O19" i="6"/>
  <c r="I52" i="6"/>
  <c r="I23" i="6"/>
  <c r="C70" i="6"/>
  <c r="O65" i="6"/>
  <c r="L61" i="6"/>
  <c r="F33" i="6"/>
  <c r="R29" i="6"/>
  <c r="F73" i="6"/>
  <c r="O50" i="6"/>
  <c r="I10" i="6"/>
  <c r="O16" i="6"/>
  <c r="I61" i="6"/>
  <c r="R19" i="6"/>
  <c r="L65" i="6"/>
  <c r="F25" i="6"/>
  <c r="L31" i="6"/>
  <c r="C47" i="6"/>
  <c r="R73" i="6"/>
  <c r="L21" i="6"/>
  <c r="F67" i="6"/>
  <c r="O71" i="6"/>
  <c r="I31" i="6"/>
  <c r="L6" i="6"/>
  <c r="F52" i="6"/>
  <c r="R48" i="6"/>
  <c r="F17" i="6"/>
  <c r="R25" i="6"/>
  <c r="L59" i="6"/>
  <c r="C11" i="6"/>
  <c r="I67" i="6"/>
  <c r="L5" i="6"/>
  <c r="F21" i="6"/>
  <c r="O14" i="6"/>
  <c r="C19" i="6"/>
  <c r="C72" i="6"/>
  <c r="R54" i="6"/>
  <c r="L14" i="6"/>
  <c r="C9" i="6"/>
  <c r="O18" i="6"/>
  <c r="I51" i="6"/>
  <c r="O57" i="6"/>
  <c r="I29" i="6"/>
  <c r="C64" i="6"/>
  <c r="O59" i="6"/>
  <c r="I19" i="6"/>
  <c r="R23" i="6"/>
  <c r="L57" i="6"/>
  <c r="R63" i="6"/>
  <c r="L4" i="6"/>
  <c r="F69" i="6"/>
  <c r="L74" i="6"/>
  <c r="C15" i="6"/>
  <c r="O12" i="6"/>
  <c r="R45" i="6"/>
  <c r="L49" i="6"/>
  <c r="R17" i="6"/>
  <c r="I59" i="6"/>
  <c r="I25" i="6"/>
  <c r="L20" i="6"/>
  <c r="F66" i="6"/>
  <c r="R33" i="6"/>
  <c r="I47" i="6"/>
  <c r="C7" i="6"/>
  <c r="C34" i="6"/>
  <c r="L12" i="6"/>
  <c r="F46" i="6"/>
  <c r="L51" i="6"/>
  <c r="F23" i="6"/>
  <c r="C45" i="6"/>
  <c r="R71" i="6"/>
  <c r="I66" i="6"/>
  <c r="C74" i="6"/>
  <c r="O4" i="6"/>
  <c r="R9" i="6"/>
  <c r="L55" i="6"/>
  <c r="F15" i="6"/>
  <c r="R11" i="6"/>
  <c r="L45" i="6"/>
  <c r="L72" i="6"/>
  <c r="C13" i="6"/>
  <c r="O10" i="6"/>
  <c r="C54" i="6"/>
  <c r="O61" i="6"/>
  <c r="I21" i="6"/>
  <c r="O27" i="6"/>
  <c r="I72" i="6"/>
  <c r="C32" i="6"/>
  <c r="O46" i="6"/>
  <c r="I18" i="6"/>
  <c r="C22" i="6"/>
  <c r="O31" i="6"/>
  <c r="I64" i="6"/>
  <c r="F61" i="6"/>
  <c r="R69" i="6"/>
  <c r="R4" i="6"/>
  <c r="I49" i="6"/>
  <c r="O55" i="6"/>
  <c r="I27" i="6"/>
  <c r="L19" i="6"/>
  <c r="F65" i="6"/>
  <c r="R61" i="6"/>
  <c r="F30" i="6"/>
  <c r="O8" i="6"/>
  <c r="L60" i="6"/>
  <c r="F32" i="6"/>
  <c r="R28" i="6"/>
  <c r="O25" i="6"/>
  <c r="I70" i="6"/>
  <c r="C30" i="6"/>
  <c r="F5" i="6"/>
  <c r="R13" i="6"/>
  <c r="L47" i="6"/>
  <c r="R53" i="6"/>
  <c r="L25" i="6"/>
  <c r="F49" i="6"/>
  <c r="R57" i="6"/>
  <c r="L17" i="6"/>
  <c r="I13" i="6"/>
  <c r="C60" i="6"/>
  <c r="C24" i="6"/>
  <c r="O33" i="6"/>
  <c r="R7" i="6"/>
  <c r="L53" i="6"/>
  <c r="F13" i="6"/>
  <c r="O45" i="6"/>
  <c r="I17" i="6"/>
  <c r="C52" i="6"/>
  <c r="I56" i="6"/>
  <c r="C28" i="6"/>
  <c r="O13" i="6"/>
  <c r="I58" i="6"/>
  <c r="C18" i="6"/>
  <c r="R51" i="6"/>
  <c r="L23" i="6"/>
  <c r="F57" i="6"/>
  <c r="L62" i="6"/>
  <c r="F34" i="6"/>
  <c r="R30" i="6"/>
  <c r="F44" i="6"/>
  <c r="O51" i="6"/>
  <c r="L32" i="6"/>
  <c r="C48" i="6"/>
  <c r="O70" i="6"/>
  <c r="F11" i="6"/>
  <c r="R59" i="6"/>
  <c r="F28" i="6"/>
  <c r="O6" i="6"/>
  <c r="L70" i="6"/>
  <c r="C67" i="6"/>
  <c r="O74" i="6"/>
  <c r="I34" i="6"/>
  <c r="L9" i="6"/>
  <c r="F55" i="6"/>
  <c r="C33" i="6"/>
  <c r="F45" i="6"/>
  <c r="F72" i="6"/>
  <c r="O49" i="6"/>
  <c r="I9" i="6"/>
  <c r="O15" i="6"/>
  <c r="I60" i="6"/>
  <c r="C20" i="6"/>
  <c r="I26" i="6"/>
  <c r="C73" i="6"/>
  <c r="F47" i="6"/>
  <c r="I57" i="6"/>
  <c r="C17" i="6"/>
  <c r="O58" i="6"/>
  <c r="I30" i="6"/>
  <c r="R22" i="6"/>
  <c r="L68" i="6"/>
  <c r="R74" i="6"/>
  <c r="I15" i="6"/>
  <c r="C50" i="6"/>
  <c r="I54" i="6"/>
  <c r="C26" i="6"/>
  <c r="O23" i="6"/>
  <c r="F18" i="6"/>
  <c r="R26" i="6"/>
  <c r="O47" i="6"/>
  <c r="I7" i="6"/>
  <c r="F60" i="6"/>
  <c r="R68" i="6"/>
  <c r="I24" i="6"/>
  <c r="C71" i="6"/>
  <c r="O66" i="6"/>
  <c r="C4" i="6"/>
  <c r="L13" i="6"/>
  <c r="L64" i="6"/>
  <c r="F24" i="6"/>
  <c r="L30" i="6"/>
  <c r="R10" i="6"/>
  <c r="L56" i="6"/>
  <c r="C12" i="6"/>
  <c r="O21" i="6"/>
  <c r="C65" i="6"/>
  <c r="O72" i="6"/>
  <c r="I32" i="6"/>
  <c r="L7" i="6"/>
  <c r="F53" i="6"/>
  <c r="R49" i="6"/>
  <c r="L44" i="6"/>
  <c r="C16" i="6"/>
  <c r="C69" i="6"/>
  <c r="O64" i="6"/>
  <c r="I12" i="6"/>
  <c r="C59" i="6"/>
  <c r="O54" i="6"/>
  <c r="L50" i="6"/>
  <c r="F22" i="6"/>
  <c r="R18" i="6"/>
  <c r="F62" i="6"/>
  <c r="R70" i="6"/>
  <c r="O17" i="6"/>
  <c r="I50" i="6"/>
  <c r="I45" i="6"/>
  <c r="C56" i="6"/>
  <c r="F54" i="6"/>
  <c r="L15" i="6"/>
  <c r="L71" i="6"/>
  <c r="O63" i="6"/>
  <c r="F7" i="6"/>
  <c r="C27" i="6"/>
  <c r="I62" i="6"/>
  <c r="F14" i="6"/>
  <c r="I28" i="6"/>
  <c r="R65" i="6"/>
  <c r="O29" i="6"/>
  <c r="L54" i="6"/>
  <c r="I6" i="6"/>
  <c r="C5" i="6"/>
  <c r="C63" i="6"/>
  <c r="C46" i="6"/>
  <c r="L8" i="6"/>
  <c r="R55" i="6"/>
  <c r="O7" i="6"/>
  <c r="R15" i="6"/>
  <c r="R72" i="6"/>
  <c r="O24" i="6"/>
  <c r="I55" i="6"/>
  <c r="F31" i="6"/>
  <c r="F51" i="6"/>
  <c r="R47" i="6"/>
  <c r="F16" i="6"/>
  <c r="R24" i="6"/>
  <c r="L58" i="6"/>
  <c r="R64" i="6"/>
  <c r="F70" i="6"/>
  <c r="O28" i="6"/>
  <c r="I73" i="6"/>
  <c r="L48" i="6"/>
  <c r="F20" i="6"/>
  <c r="R16" i="6"/>
  <c r="O69" i="6"/>
  <c r="F10" i="6"/>
  <c r="R6" i="6"/>
  <c r="R34" i="6"/>
  <c r="I48" i="6"/>
  <c r="C8" i="6"/>
  <c r="I14" i="6"/>
  <c r="C61" i="6"/>
  <c r="I65" i="6"/>
  <c r="I74" i="6"/>
  <c r="O34" i="6"/>
  <c r="R8" i="6"/>
  <c r="I69" i="6"/>
  <c r="C29" i="6"/>
  <c r="R62" i="6"/>
  <c r="L34" i="6"/>
  <c r="F68" i="6"/>
  <c r="L73" i="6"/>
  <c r="C14" i="6"/>
  <c r="O11" i="6"/>
  <c r="C55" i="6"/>
  <c r="O62" i="6"/>
  <c r="I22" i="6"/>
  <c r="R66" i="6"/>
  <c r="L26" i="6"/>
  <c r="R31" i="6"/>
  <c r="I46" i="6"/>
  <c r="C6" i="6"/>
  <c r="R21" i="6"/>
  <c r="L67" i="6"/>
  <c r="F27" i="6"/>
  <c r="C23" i="6"/>
  <c r="O32" i="6"/>
  <c r="L52" i="6"/>
  <c r="F12" i="6"/>
  <c r="L18" i="6"/>
  <c r="F64" i="6"/>
  <c r="R60" i="6"/>
  <c r="F59" i="6"/>
  <c r="I9" i="2"/>
  <c r="I11" i="2"/>
  <c r="F48" i="1" s="1"/>
  <c r="I12" i="2"/>
  <c r="G48" i="1" s="1"/>
  <c r="M16" i="5"/>
  <c r="L16" i="5" s="1"/>
  <c r="L14" i="5"/>
  <c r="M12" i="5"/>
  <c r="L12" i="5" s="1"/>
  <c r="M17" i="5"/>
  <c r="L17" i="5" s="1"/>
  <c r="M18" i="5"/>
  <c r="L18" i="5" s="1"/>
  <c r="H48" i="1"/>
  <c r="E48" i="1"/>
  <c r="D10" i="3"/>
  <c r="E9" i="3"/>
  <c r="F9" i="3" s="1"/>
  <c r="G9" i="3" s="1"/>
  <c r="H9" i="3" s="1"/>
  <c r="B9" i="3"/>
  <c r="E9" i="1"/>
  <c r="F9" i="1" s="1"/>
  <c r="G9" i="1" s="1"/>
  <c r="H9" i="1" s="1"/>
  <c r="B9" i="1"/>
  <c r="D10" i="1"/>
  <c r="I14" i="2" l="1"/>
  <c r="I16" i="2" s="1"/>
  <c r="I7" i="2" s="1"/>
  <c r="D48" i="1"/>
  <c r="I48" i="1"/>
  <c r="I48" i="3"/>
  <c r="B10" i="3"/>
  <c r="D11" i="3"/>
  <c r="E10" i="3"/>
  <c r="F10" i="3" s="1"/>
  <c r="G10" i="3" s="1"/>
  <c r="H10" i="3" s="1"/>
  <c r="I17" i="2"/>
  <c r="E10" i="1"/>
  <c r="F10" i="1" s="1"/>
  <c r="G10" i="1" s="1"/>
  <c r="H10" i="1" s="1"/>
  <c r="B10" i="1"/>
  <c r="D11" i="1"/>
  <c r="E11" i="3" l="1"/>
  <c r="F11" i="3" s="1"/>
  <c r="G11" i="3" s="1"/>
  <c r="H11" i="3" s="1"/>
  <c r="D12" i="3"/>
  <c r="B11" i="3"/>
  <c r="E11" i="1"/>
  <c r="F11" i="1" s="1"/>
  <c r="G11" i="1" s="1"/>
  <c r="H11" i="1" s="1"/>
  <c r="B11" i="1"/>
  <c r="D12" i="1"/>
  <c r="E12" i="3" l="1"/>
  <c r="F12" i="3" s="1"/>
  <c r="G12" i="3" s="1"/>
  <c r="H12" i="3" s="1"/>
  <c r="B12" i="3"/>
  <c r="D13" i="3"/>
  <c r="E12" i="1"/>
  <c r="F12" i="1" s="1"/>
  <c r="G12" i="1" s="1"/>
  <c r="H12" i="1" s="1"/>
  <c r="B12" i="1"/>
  <c r="D13" i="1"/>
  <c r="D14" i="3" l="1"/>
  <c r="E13" i="3"/>
  <c r="F13" i="3" s="1"/>
  <c r="G13" i="3" s="1"/>
  <c r="H13" i="3" s="1"/>
  <c r="B13" i="3"/>
  <c r="E13" i="1"/>
  <c r="F13" i="1" s="1"/>
  <c r="G13" i="1" s="1"/>
  <c r="H13" i="1" s="1"/>
  <c r="D14" i="1"/>
  <c r="B13" i="1"/>
  <c r="B14" i="3" l="1"/>
  <c r="D15" i="3"/>
  <c r="E14" i="3"/>
  <c r="F14" i="3" s="1"/>
  <c r="G14" i="3" s="1"/>
  <c r="H14" i="3" s="1"/>
  <c r="E14" i="1"/>
  <c r="F14" i="1" s="1"/>
  <c r="G14" i="1" s="1"/>
  <c r="H14" i="1" s="1"/>
  <c r="D15" i="1"/>
  <c r="B14" i="1"/>
  <c r="E15" i="3" l="1"/>
  <c r="F15" i="3" s="1"/>
  <c r="G15" i="3" s="1"/>
  <c r="H15" i="3" s="1"/>
  <c r="B15" i="3"/>
  <c r="D16" i="3"/>
  <c r="E15" i="1"/>
  <c r="F15" i="1" s="1"/>
  <c r="G15" i="1" s="1"/>
  <c r="H15" i="1" s="1"/>
  <c r="B15" i="1"/>
  <c r="D16" i="1"/>
  <c r="E16" i="3" l="1"/>
  <c r="F16" i="3" s="1"/>
  <c r="G16" i="3" s="1"/>
  <c r="H16" i="3" s="1"/>
  <c r="B16" i="3"/>
  <c r="D17" i="3"/>
  <c r="E16" i="1"/>
  <c r="F16" i="1" s="1"/>
  <c r="G16" i="1" s="1"/>
  <c r="H16" i="1" s="1"/>
  <c r="B16" i="1"/>
  <c r="D17" i="1"/>
  <c r="D18" i="3" l="1"/>
  <c r="E17" i="3"/>
  <c r="F17" i="3" s="1"/>
  <c r="G17" i="3" s="1"/>
  <c r="H17" i="3" s="1"/>
  <c r="B17" i="3"/>
  <c r="E17" i="1"/>
  <c r="F17" i="1" s="1"/>
  <c r="G17" i="1" s="1"/>
  <c r="H17" i="1" s="1"/>
  <c r="D18" i="1"/>
  <c r="B17" i="1"/>
  <c r="B18" i="3" l="1"/>
  <c r="D19" i="3"/>
  <c r="E18" i="3"/>
  <c r="F18" i="3" s="1"/>
  <c r="G18" i="3" s="1"/>
  <c r="H18" i="3" s="1"/>
  <c r="E18" i="1"/>
  <c r="F18" i="1" s="1"/>
  <c r="G18" i="1" s="1"/>
  <c r="H18" i="1" s="1"/>
  <c r="D19" i="1"/>
  <c r="B18" i="1"/>
  <c r="E19" i="3" l="1"/>
  <c r="F19" i="3" s="1"/>
  <c r="G19" i="3" s="1"/>
  <c r="H19" i="3" s="1"/>
  <c r="B19" i="3"/>
  <c r="D20" i="3"/>
  <c r="E19" i="1"/>
  <c r="F19" i="1" s="1"/>
  <c r="G19" i="1" s="1"/>
  <c r="H19" i="1" s="1"/>
  <c r="B19" i="1"/>
  <c r="D20" i="1"/>
  <c r="E20" i="3" l="1"/>
  <c r="F20" i="3" s="1"/>
  <c r="G20" i="3" s="1"/>
  <c r="H20" i="3" s="1"/>
  <c r="B20" i="3"/>
  <c r="D21" i="3"/>
  <c r="E20" i="1"/>
  <c r="F20" i="1" s="1"/>
  <c r="G20" i="1" s="1"/>
  <c r="H20" i="1" s="1"/>
  <c r="B20" i="1"/>
  <c r="D21" i="1"/>
  <c r="D22" i="3" l="1"/>
  <c r="E21" i="3"/>
  <c r="F21" i="3" s="1"/>
  <c r="G21" i="3" s="1"/>
  <c r="H21" i="3" s="1"/>
  <c r="B21" i="3"/>
  <c r="E21" i="1"/>
  <c r="F21" i="1" s="1"/>
  <c r="G21" i="1" s="1"/>
  <c r="H21" i="1" s="1"/>
  <c r="D22" i="1"/>
  <c r="B21" i="1"/>
  <c r="B22" i="3" l="1"/>
  <c r="D23" i="3"/>
  <c r="E22" i="3"/>
  <c r="F22" i="3" s="1"/>
  <c r="G22" i="3" s="1"/>
  <c r="H22" i="3" s="1"/>
  <c r="E22" i="1"/>
  <c r="F22" i="1" s="1"/>
  <c r="G22" i="1" s="1"/>
  <c r="H22" i="1" s="1"/>
  <c r="D23" i="1"/>
  <c r="B22" i="1"/>
  <c r="E23" i="3" l="1"/>
  <c r="F23" i="3" s="1"/>
  <c r="G23" i="3" s="1"/>
  <c r="H23" i="3" s="1"/>
  <c r="D24" i="3"/>
  <c r="B23" i="3"/>
  <c r="E23" i="1"/>
  <c r="F23" i="1" s="1"/>
  <c r="G23" i="1" s="1"/>
  <c r="H23" i="1" s="1"/>
  <c r="D24" i="1"/>
  <c r="B23" i="1"/>
  <c r="E24" i="3" l="1"/>
  <c r="F24" i="3" s="1"/>
  <c r="G24" i="3" s="1"/>
  <c r="H24" i="3" s="1"/>
  <c r="B24" i="3"/>
  <c r="D25" i="3"/>
  <c r="E24" i="1"/>
  <c r="F24" i="1" s="1"/>
  <c r="G24" i="1" s="1"/>
  <c r="H24" i="1" s="1"/>
  <c r="B24" i="1"/>
  <c r="D25" i="1"/>
  <c r="D26" i="3" l="1"/>
  <c r="E25" i="3"/>
  <c r="F25" i="3" s="1"/>
  <c r="G25" i="3" s="1"/>
  <c r="H25" i="3" s="1"/>
  <c r="B25" i="3"/>
  <c r="E25" i="1"/>
  <c r="F25" i="1" s="1"/>
  <c r="G25" i="1" s="1"/>
  <c r="H25" i="1" s="1"/>
  <c r="B25" i="1"/>
  <c r="D26" i="1"/>
  <c r="B26" i="3" l="1"/>
  <c r="D27" i="3"/>
  <c r="E26" i="3"/>
  <c r="F26" i="3" s="1"/>
  <c r="G26" i="3" s="1"/>
  <c r="H26" i="3" s="1"/>
  <c r="E26" i="1"/>
  <c r="F26" i="1" s="1"/>
  <c r="G26" i="1" s="1"/>
  <c r="H26" i="1" s="1"/>
  <c r="B26" i="1"/>
  <c r="D27" i="1"/>
  <c r="B27" i="3" l="1"/>
  <c r="E27" i="3"/>
  <c r="F27" i="3" s="1"/>
  <c r="G27" i="3" s="1"/>
  <c r="H27" i="3" s="1"/>
  <c r="D28" i="3"/>
  <c r="E27" i="1"/>
  <c r="F27" i="1" s="1"/>
  <c r="G27" i="1" s="1"/>
  <c r="H27" i="1" s="1"/>
  <c r="D28" i="1"/>
  <c r="B27" i="1"/>
  <c r="B28" i="3" l="1"/>
  <c r="E28" i="3"/>
  <c r="F28" i="3" s="1"/>
  <c r="G28" i="3" s="1"/>
  <c r="H28" i="3" s="1"/>
  <c r="D29" i="3"/>
  <c r="E28" i="1"/>
  <c r="F28" i="1" s="1"/>
  <c r="G28" i="1" s="1"/>
  <c r="H28" i="1" s="1"/>
  <c r="D29" i="1"/>
  <c r="B28" i="1"/>
  <c r="D30" i="3" l="1"/>
  <c r="E29" i="3"/>
  <c r="F29" i="3" s="1"/>
  <c r="G29" i="3" s="1"/>
  <c r="H29" i="3" s="1"/>
  <c r="B29" i="3"/>
  <c r="E29" i="1"/>
  <c r="F29" i="1" s="1"/>
  <c r="G29" i="1" s="1"/>
  <c r="H29" i="1" s="1"/>
  <c r="D30" i="1"/>
  <c r="B29" i="1"/>
  <c r="B30" i="3" l="1"/>
  <c r="D31" i="3"/>
  <c r="E30" i="3"/>
  <c r="F30" i="3" s="1"/>
  <c r="G30" i="3" s="1"/>
  <c r="H30" i="3" s="1"/>
  <c r="E30" i="1"/>
  <c r="F30" i="1" s="1"/>
  <c r="G30" i="1" s="1"/>
  <c r="H30" i="1" s="1"/>
  <c r="D31" i="1"/>
  <c r="B30" i="1"/>
  <c r="B31" i="3" l="1"/>
  <c r="E31" i="3"/>
  <c r="F31" i="3" s="1"/>
  <c r="G31" i="3" s="1"/>
  <c r="H31" i="3" s="1"/>
  <c r="D32" i="3"/>
  <c r="E31" i="1"/>
  <c r="F31" i="1" s="1"/>
  <c r="G31" i="1" s="1"/>
  <c r="H31" i="1" s="1"/>
  <c r="D32" i="1"/>
  <c r="B31" i="1"/>
  <c r="E32" i="3" l="1"/>
  <c r="F32" i="3" s="1"/>
  <c r="G32" i="3" s="1"/>
  <c r="H32" i="3" s="1"/>
  <c r="B32" i="3"/>
  <c r="D33" i="3"/>
  <c r="E32" i="1"/>
  <c r="F32" i="1" s="1"/>
  <c r="G32" i="1" s="1"/>
  <c r="H32" i="1" s="1"/>
  <c r="D33" i="1"/>
  <c r="B32" i="1"/>
  <c r="D34" i="3" l="1"/>
  <c r="E33" i="3"/>
  <c r="F33" i="3" s="1"/>
  <c r="G33" i="3" s="1"/>
  <c r="H33" i="3" s="1"/>
  <c r="B33" i="3"/>
  <c r="E33" i="1"/>
  <c r="F33" i="1" s="1"/>
  <c r="G33" i="1" s="1"/>
  <c r="H33" i="1" s="1"/>
  <c r="B33" i="1"/>
  <c r="D34" i="1"/>
  <c r="B34" i="3" l="1"/>
  <c r="D35" i="3"/>
  <c r="E34" i="3"/>
  <c r="F34" i="3" s="1"/>
  <c r="G34" i="3" s="1"/>
  <c r="H34" i="3" s="1"/>
  <c r="E34" i="1"/>
  <c r="F34" i="1" s="1"/>
  <c r="G34" i="1" s="1"/>
  <c r="H34" i="1" s="1"/>
  <c r="D35" i="1"/>
  <c r="B34" i="1"/>
  <c r="E35" i="3" l="1"/>
  <c r="F35" i="3" s="1"/>
  <c r="G35" i="3" s="1"/>
  <c r="H35" i="3" s="1"/>
  <c r="D36" i="3"/>
  <c r="B35" i="3"/>
  <c r="E35" i="1"/>
  <c r="F35" i="1" s="1"/>
  <c r="G35" i="1" s="1"/>
  <c r="H35" i="1" s="1"/>
  <c r="D36" i="1"/>
  <c r="B35" i="1"/>
  <c r="E36" i="3" l="1"/>
  <c r="F36" i="3" s="1"/>
  <c r="G36" i="3" s="1"/>
  <c r="H36" i="3" s="1"/>
  <c r="B36" i="3"/>
  <c r="D37" i="3"/>
  <c r="E36" i="1"/>
  <c r="F36" i="1" s="1"/>
  <c r="G36" i="1" s="1"/>
  <c r="H36" i="1" s="1"/>
  <c r="B36" i="1"/>
  <c r="D37" i="1"/>
  <c r="D38" i="3" l="1"/>
  <c r="E37" i="3"/>
  <c r="F37" i="3" s="1"/>
  <c r="H37" i="3" s="1"/>
  <c r="B37" i="3"/>
  <c r="E37" i="1"/>
  <c r="F37" i="1" s="1"/>
  <c r="G37" i="1" s="1"/>
  <c r="H37" i="1" s="1"/>
  <c r="D38" i="1"/>
  <c r="B37" i="1"/>
  <c r="B38" i="3" l="1"/>
  <c r="D39" i="3"/>
  <c r="E38" i="3"/>
  <c r="F38" i="3" s="1"/>
  <c r="G38" i="3" s="1"/>
  <c r="H38" i="3" s="1"/>
  <c r="E38" i="1"/>
  <c r="F38" i="1" s="1"/>
  <c r="G38" i="1" s="1"/>
  <c r="H38" i="1" s="1"/>
  <c r="B38" i="1"/>
  <c r="D39" i="1"/>
  <c r="E39" i="3" l="1"/>
  <c r="F39" i="3" s="1"/>
  <c r="G39" i="3" s="1"/>
  <c r="H39" i="3" s="1"/>
  <c r="B39" i="3"/>
  <c r="D40" i="3"/>
  <c r="E39" i="1"/>
  <c r="F39" i="1" s="1"/>
  <c r="G39" i="1" s="1"/>
  <c r="H39" i="1" s="1"/>
  <c r="B39" i="1"/>
  <c r="D40" i="1"/>
  <c r="E40" i="3" l="1"/>
  <c r="F40" i="3" s="1"/>
  <c r="G40" i="3" s="1"/>
  <c r="H40" i="3" s="1"/>
  <c r="B40" i="3"/>
  <c r="D41" i="3"/>
  <c r="E40" i="1"/>
  <c r="F40" i="1" s="1"/>
  <c r="G40" i="1" s="1"/>
  <c r="H40" i="1" s="1"/>
  <c r="B40" i="1"/>
  <c r="D41" i="1"/>
  <c r="D42" i="3" l="1"/>
  <c r="E41" i="3"/>
  <c r="F41" i="3" s="1"/>
  <c r="G41" i="3" s="1"/>
  <c r="H41" i="3" s="1"/>
  <c r="B41" i="3"/>
  <c r="E41" i="1"/>
  <c r="F41" i="1" s="1"/>
  <c r="G41" i="1" s="1"/>
  <c r="H41" i="1" s="1"/>
  <c r="D42" i="1"/>
  <c r="B41" i="1"/>
  <c r="B42" i="3" l="1"/>
  <c r="D43" i="3"/>
  <c r="E42" i="3"/>
  <c r="F42" i="3" s="1"/>
  <c r="G42" i="3" s="1"/>
  <c r="H42" i="3" s="1"/>
  <c r="E42" i="1"/>
  <c r="F42" i="1" s="1"/>
  <c r="G42" i="1" s="1"/>
  <c r="H42" i="1" s="1"/>
  <c r="D43" i="1"/>
  <c r="B42" i="1"/>
  <c r="E43" i="3" l="1"/>
  <c r="F43" i="3" s="1"/>
  <c r="G43" i="3" s="1"/>
  <c r="H43" i="3" s="1"/>
  <c r="B43" i="3"/>
  <c r="D44" i="3"/>
  <c r="E43" i="1"/>
  <c r="F43" i="1" s="1"/>
  <c r="G43" i="1" s="1"/>
  <c r="H43" i="1" s="1"/>
  <c r="D44" i="1"/>
  <c r="B43" i="1"/>
  <c r="E44" i="3" l="1"/>
  <c r="F44" i="3" s="1"/>
  <c r="G44" i="3" s="1"/>
  <c r="H44" i="3" s="1"/>
  <c r="B44" i="3"/>
  <c r="D45" i="3"/>
  <c r="E44" i="1"/>
  <c r="F44" i="1" s="1"/>
  <c r="G44" i="1" s="1"/>
  <c r="H44" i="1" s="1"/>
  <c r="B44" i="1"/>
  <c r="D45" i="1"/>
  <c r="D46" i="3" l="1"/>
  <c r="E45" i="3"/>
  <c r="F45" i="3" s="1"/>
  <c r="G45" i="3" s="1"/>
  <c r="H45" i="3" s="1"/>
  <c r="B45" i="3"/>
  <c r="E45" i="1"/>
  <c r="F45" i="1" s="1"/>
  <c r="G45" i="1" s="1"/>
  <c r="H45" i="1" s="1"/>
  <c r="D46" i="1"/>
  <c r="B45" i="1"/>
  <c r="B46" i="3" l="1"/>
  <c r="D47" i="3"/>
  <c r="E46" i="3"/>
  <c r="F46" i="3" s="1"/>
  <c r="G46" i="3" s="1"/>
  <c r="H46" i="3" s="1"/>
  <c r="E46" i="1"/>
  <c r="F46" i="1" s="1"/>
  <c r="G46" i="1" s="1"/>
  <c r="H46" i="1" s="1"/>
  <c r="D47" i="1"/>
  <c r="B46" i="1"/>
  <c r="E47" i="3" l="1"/>
  <c r="F47" i="3" s="1"/>
  <c r="G47" i="3" s="1"/>
  <c r="H47" i="3" s="1"/>
  <c r="B47" i="3"/>
  <c r="B47" i="1"/>
  <c r="E47" i="1"/>
  <c r="F47" i="1" s="1"/>
  <c r="G47" i="1" s="1"/>
  <c r="H47" i="1" s="1"/>
</calcChain>
</file>

<file path=xl/sharedStrings.xml><?xml version="1.0" encoding="utf-8"?>
<sst xmlns="http://schemas.openxmlformats.org/spreadsheetml/2006/main" count="287" uniqueCount="131">
  <si>
    <t>Schuljahr</t>
  </si>
  <si>
    <t>1. Schultag</t>
  </si>
  <si>
    <t>KW:</t>
  </si>
  <si>
    <t>Jahr:</t>
  </si>
  <si>
    <t>Schuljahr:</t>
  </si>
  <si>
    <t>Weihnachtstag</t>
  </si>
  <si>
    <t>bewegliche Feiertage</t>
  </si>
  <si>
    <t>feste Feiertage / schulfreie Tage</t>
  </si>
  <si>
    <t>Ferien</t>
  </si>
  <si>
    <t>Semesterferien</t>
  </si>
  <si>
    <t>Beginn 2. Semester</t>
  </si>
  <si>
    <t>Osterferien</t>
  </si>
  <si>
    <t>letzter Schultag:</t>
  </si>
  <si>
    <t>Montag</t>
  </si>
  <si>
    <t>Dienstag</t>
  </si>
  <si>
    <t>Mittwoch</t>
  </si>
  <si>
    <t>Donnerstag</t>
  </si>
  <si>
    <t>Freitag</t>
  </si>
  <si>
    <t>Summe</t>
  </si>
  <si>
    <t>Schulwochen</t>
  </si>
  <si>
    <t>Öffnungstage</t>
  </si>
  <si>
    <t>schulautonom frei</t>
  </si>
  <si>
    <t>Öffnungswochen</t>
  </si>
  <si>
    <t>2. Semester</t>
  </si>
  <si>
    <t>letzter Schultag</t>
  </si>
  <si>
    <t>Woche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</si>
  <si>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</si>
  <si>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</si>
  <si>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</si>
  <si>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</si>
  <si>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</si>
  <si>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</si>
  <si>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</si>
  <si>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</si>
  <si>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</si>
  <si>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</si>
  <si>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</si>
  <si>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</si>
  <si>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</si>
  <si>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</si>
  <si>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</si>
  <si>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</si>
  <si>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</si>
  <si>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</si>
  <si>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</si>
  <si>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</si>
  <si>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</si>
  <si>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</si>
  <si>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</si>
  <si>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</si>
  <si>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</si>
  <si>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</si>
  <si>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</si>
  <si>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</si>
  <si>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</si>
  <si>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</si>
  <si>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</si>
  <si>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</si>
  <si>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</si>
  <si>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</si>
  <si>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</si>
  <si>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</si>
  <si>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</si>
  <si>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</si>
  <si>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</si>
  <si>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</si>
  <si>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</si>
  <si>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</si>
  <si>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</si>
  <si>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Anmerkung</t>
  </si>
  <si>
    <t>Kalender-</t>
  </si>
  <si>
    <t>Schul-</t>
  </si>
  <si>
    <t>Nationalfeiertag, Herbstferien</t>
  </si>
  <si>
    <t>Maria Empfängnis</t>
  </si>
  <si>
    <t>Weihnachtsferien</t>
  </si>
  <si>
    <t>Staatsfeiertag</t>
  </si>
  <si>
    <t>Ostermontag</t>
  </si>
  <si>
    <t>Christi Himmelfahrt</t>
  </si>
  <si>
    <t>Pfingstmontag</t>
  </si>
  <si>
    <t>Fronleichnam</t>
  </si>
  <si>
    <t>Besondere Tage</t>
  </si>
  <si>
    <t>Faschingsdienstag</t>
  </si>
  <si>
    <t>Unterrichtsjahr und besondere Tage im Vergleich der Jahre</t>
  </si>
  <si>
    <t>Schulbeginn</t>
  </si>
  <si>
    <t>Nationalfeiertag</t>
  </si>
  <si>
    <t>Allerheiligen</t>
  </si>
  <si>
    <t>Allerseelen</t>
  </si>
  <si>
    <t>Weihnachts-</t>
  </si>
  <si>
    <t>ferien</t>
  </si>
  <si>
    <t>1. Mo im 2. Sem</t>
  </si>
  <si>
    <t>Landespatron</t>
  </si>
  <si>
    <t>Chr. Himmelfahrt</t>
  </si>
  <si>
    <t>Schulschluss</t>
  </si>
  <si>
    <t>=</t>
  </si>
  <si>
    <t>Faschingsdienstag ist in den Ferien, Verschiebung der Semesterferien sehr wahrscheinlich</t>
  </si>
  <si>
    <t>fällt auf einen Di oder Do - möglicher schulautonom freier Tag am Mo oder Fr</t>
  </si>
  <si>
    <t>Weihnachtsferien beginnen bereits am Mo, 23.12.</t>
  </si>
  <si>
    <t>Semesterferien per Verordnung verschoben</t>
  </si>
  <si>
    <t>Allerheiligen, -seelen, Verordn.</t>
  </si>
  <si>
    <t>Herbstferien, Allerheiligen</t>
  </si>
  <si>
    <t>September</t>
  </si>
  <si>
    <t>Oktober</t>
  </si>
  <si>
    <t>November</t>
  </si>
  <si>
    <t>Dezember</t>
  </si>
  <si>
    <t>Jänner</t>
  </si>
  <si>
    <t>Februar</t>
  </si>
  <si>
    <t>Heiliger Abend</t>
  </si>
  <si>
    <t>Stefanstag</t>
  </si>
  <si>
    <t>Epiphanie</t>
  </si>
  <si>
    <t>Hl. Josef</t>
  </si>
  <si>
    <t>Ostersonntag</t>
  </si>
  <si>
    <t>Herbstferien</t>
  </si>
  <si>
    <t>März</t>
  </si>
  <si>
    <t>April</t>
  </si>
  <si>
    <t>Mai</t>
  </si>
  <si>
    <t>Juni</t>
  </si>
  <si>
    <t>Juli</t>
  </si>
  <si>
    <t>August</t>
  </si>
  <si>
    <t xml:space="preserve"> -3 !</t>
  </si>
  <si>
    <t>Klassenforum 18:30 / 20:00</t>
  </si>
  <si>
    <t xml:space="preserve">Schulforum 19:00 </t>
  </si>
  <si>
    <t>Tag der offenen Tür</t>
  </si>
  <si>
    <t>Halbjahreskonferenz 16:00</t>
  </si>
  <si>
    <t>Elternsprechtag</t>
  </si>
  <si>
    <t>Wienwoche</t>
  </si>
  <si>
    <t>Notenkonferenz 16:00</t>
  </si>
  <si>
    <r>
      <t>Staatsfeiertag,</t>
    </r>
    <r>
      <rPr>
        <sz val="10"/>
        <color theme="1"/>
        <rFont val="Calibri"/>
        <family val="2"/>
        <scheme val="minor"/>
      </rPr>
      <t xml:space="preserve"> autonomer Tag</t>
    </r>
  </si>
  <si>
    <r>
      <t xml:space="preserve">Christi Himmelfahrt, </t>
    </r>
    <r>
      <rPr>
        <sz val="10"/>
        <color theme="1"/>
        <rFont val="Calibri"/>
        <family val="2"/>
        <scheme val="minor"/>
      </rPr>
      <t>autonomer Tag</t>
    </r>
  </si>
  <si>
    <r>
      <t>Fronleichnam,</t>
    </r>
    <r>
      <rPr>
        <sz val="10"/>
        <color theme="1"/>
        <rFont val="Calibri"/>
        <family val="2"/>
        <scheme val="minor"/>
      </rPr>
      <t xml:space="preserve"> autonomer Tag</t>
    </r>
  </si>
  <si>
    <r>
      <t xml:space="preserve">Ostermontag, </t>
    </r>
    <r>
      <rPr>
        <sz val="10"/>
        <color theme="1"/>
        <rFont val="Calibri"/>
        <family val="2"/>
        <scheme val="minor"/>
      </rPr>
      <t>Oberau Warrior</t>
    </r>
  </si>
  <si>
    <t>Schiwoche 2.Klassen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</si>
</sst>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lightDown">
        <fgColor rgb="FFFF0000"/>
        <bgColor auto="1"/>
      </patternFill>
    </fill>
    <fill>
      <patternFill patternType="lightDown">
        <fgColor rgb="FFFF0000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14" fontId="0" fillId="0" borderId="0" xfId="0" applyNumberFormat="1"/>
    <xf numFmtId="14" fontId="0" fillId="2" borderId="0" xfId="0" applyNumberFormat="1" applyFill="1" applyProtection="1">
      <protection locked="0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5" xfId="0" applyNumberFormat="1" applyFont="1" applyBorder="1"/>
    <xf numFmtId="164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164" fontId="4" fillId="0" borderId="18" xfId="0" applyNumberFormat="1" applyFont="1" applyBorder="1"/>
    <xf numFmtId="164" fontId="4" fillId="0" borderId="19" xfId="0" applyNumberFormat="1" applyFont="1" applyBorder="1"/>
    <xf numFmtId="0" fontId="4" fillId="0" borderId="20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1" xfId="0" applyFont="1" applyBorder="1"/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4" fontId="0" fillId="0" borderId="0" xfId="0" applyNumberFormat="1" applyAlignment="1">
      <alignment horizontal="right"/>
    </xf>
    <xf numFmtId="0" fontId="10" fillId="0" borderId="0" xfId="0" applyFont="1"/>
    <xf numFmtId="0" fontId="11" fillId="0" borderId="0" xfId="0" applyFont="1"/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13" fillId="0" borderId="20" xfId="0" applyFont="1" applyBorder="1"/>
    <xf numFmtId="0" fontId="13" fillId="0" borderId="3" xfId="0" applyFont="1" applyBorder="1"/>
    <xf numFmtId="0" fontId="13" fillId="0" borderId="17" xfId="0" applyFont="1" applyBorder="1"/>
    <xf numFmtId="0" fontId="13" fillId="0" borderId="22" xfId="0" applyFont="1" applyBorder="1"/>
    <xf numFmtId="0" fontId="13" fillId="0" borderId="4" xfId="0" applyFont="1" applyBorder="1"/>
    <xf numFmtId="0" fontId="1" fillId="0" borderId="15" xfId="0" applyFont="1" applyBorder="1"/>
    <xf numFmtId="14" fontId="1" fillId="0" borderId="31" xfId="0" applyNumberFormat="1" applyFont="1" applyBorder="1" applyAlignment="1">
      <alignment horizontal="left"/>
    </xf>
    <xf numFmtId="0" fontId="1" fillId="0" borderId="24" xfId="0" applyFont="1" applyBorder="1"/>
    <xf numFmtId="14" fontId="1" fillId="0" borderId="17" xfId="0" applyNumberFormat="1" applyFont="1" applyBorder="1" applyAlignment="1">
      <alignment horizontal="left"/>
    </xf>
    <xf numFmtId="0" fontId="1" fillId="0" borderId="18" xfId="0" applyFont="1" applyBorder="1"/>
    <xf numFmtId="14" fontId="1" fillId="0" borderId="28" xfId="0" applyNumberFormat="1" applyFont="1" applyBorder="1" applyAlignment="1">
      <alignment horizontal="left"/>
    </xf>
    <xf numFmtId="0" fontId="1" fillId="0" borderId="23" xfId="0" applyFont="1" applyBorder="1"/>
    <xf numFmtId="14" fontId="1" fillId="0" borderId="20" xfId="0" applyNumberFormat="1" applyFont="1" applyBorder="1" applyAlignment="1">
      <alignment horizontal="left"/>
    </xf>
    <xf numFmtId="0" fontId="1" fillId="0" borderId="29" xfId="0" applyFont="1" applyBorder="1"/>
    <xf numFmtId="14" fontId="1" fillId="0" borderId="30" xfId="0" applyNumberFormat="1" applyFont="1" applyBorder="1" applyAlignment="1">
      <alignment horizontal="left"/>
    </xf>
    <xf numFmtId="0" fontId="1" fillId="0" borderId="9" xfId="0" applyFont="1" applyBorder="1"/>
    <xf numFmtId="14" fontId="1" fillId="0" borderId="3" xfId="0" applyNumberFormat="1" applyFont="1" applyBorder="1" applyAlignment="1">
      <alignment horizontal="left"/>
    </xf>
    <xf numFmtId="0" fontId="1" fillId="0" borderId="32" xfId="0" applyFont="1" applyBorder="1"/>
    <xf numFmtId="14" fontId="1" fillId="0" borderId="33" xfId="0" applyNumberFormat="1" applyFont="1" applyBorder="1" applyAlignment="1">
      <alignment horizontal="left"/>
    </xf>
    <xf numFmtId="0" fontId="1" fillId="0" borderId="5" xfId="0" applyFont="1" applyBorder="1"/>
    <xf numFmtId="14" fontId="1" fillId="0" borderId="22" xfId="0" applyNumberFormat="1" applyFont="1" applyBorder="1" applyAlignment="1">
      <alignment horizontal="left"/>
    </xf>
    <xf numFmtId="0" fontId="1" fillId="0" borderId="34" xfId="0" applyFont="1" applyBorder="1"/>
    <xf numFmtId="14" fontId="1" fillId="0" borderId="35" xfId="0" applyNumberFormat="1" applyFont="1" applyBorder="1" applyAlignment="1">
      <alignment horizontal="left"/>
    </xf>
    <xf numFmtId="0" fontId="1" fillId="0" borderId="25" xfId="0" applyFont="1" applyBorder="1"/>
    <xf numFmtId="14" fontId="1" fillId="0" borderId="4" xfId="0" applyNumberFormat="1" applyFont="1" applyBorder="1" applyAlignment="1">
      <alignment horizontal="left"/>
    </xf>
    <xf numFmtId="0" fontId="0" fillId="2" borderId="0" xfId="0" applyFill="1" applyProtection="1">
      <protection locked="0"/>
    </xf>
    <xf numFmtId="14" fontId="1" fillId="6" borderId="35" xfId="0" applyNumberFormat="1" applyFont="1" applyFill="1" applyBorder="1" applyAlignment="1">
      <alignment horizontal="left"/>
    </xf>
    <xf numFmtId="0" fontId="0" fillId="0" borderId="36" xfId="0" applyBorder="1"/>
    <xf numFmtId="0" fontId="0" fillId="0" borderId="37" xfId="0" applyBorder="1"/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164" fontId="4" fillId="7" borderId="19" xfId="0" applyNumberFormat="1" applyFont="1" applyFill="1" applyBorder="1"/>
    <xf numFmtId="164" fontId="15" fillId="8" borderId="19" xfId="0" applyNumberFormat="1" applyFont="1" applyFill="1" applyBorder="1"/>
    <xf numFmtId="164" fontId="4" fillId="8" borderId="18" xfId="0" applyNumberFormat="1" applyFont="1" applyFill="1" applyBorder="1"/>
    <xf numFmtId="164" fontId="4" fillId="8" borderId="19" xfId="0" applyNumberFormat="1" applyFont="1" applyFill="1" applyBorder="1"/>
    <xf numFmtId="164" fontId="4" fillId="0" borderId="19" xfId="0" applyNumberFormat="1" applyFont="1" applyFill="1" applyBorder="1"/>
    <xf numFmtId="164" fontId="16" fillId="9" borderId="19" xfId="0" applyNumberFormat="1" applyFont="1" applyFill="1" applyBorder="1"/>
    <xf numFmtId="164" fontId="4" fillId="10" borderId="19" xfId="0" applyNumberFormat="1" applyFont="1" applyFill="1" applyBorder="1"/>
    <xf numFmtId="164" fontId="16" fillId="0" borderId="19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2" fillId="0" borderId="0" xfId="0" applyFont="1"/>
  </cellXfs>
  <cellStyles count="1">
    <cellStyle name="Standard" xfId="0" builtinId="0"/>
  </cellStyles>
  <dxfs count="42"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15875</xdr:colOff>
      <xdr:row>4</xdr:row>
      <xdr:rowOff>225425</xdr:rowOff>
    </xdr:from>
    <xdr:ext cx="2293620" cy="58420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683AD2F-D268-0646-BACE-1500F39357DB}"/>
            </a:ext>
          </a:extLst>
        </xdr:cNvPr>
        <xdr:cNvSpPr txBox="1">
          <a:spLocks noChangeArrowheads="1"/>
        </xdr:cNvSpPr>
      </xdr:nvSpPr>
      <xdr:spPr bwMode="auto">
        <a:xfrm>
          <a:off x="7035800" y="1597025"/>
          <a:ext cx="2293620" cy="584200"/>
        </a:xfrm>
        <a:prstGeom prst="rect">
          <a:avLst/>
        </a:prstGeom>
        <a:solidFill>
          <a:srgbClr val="FFCCFF">
            <a:alpha val="83000"/>
          </a:srgbClr>
        </a:solidFill>
        <a:ln w="15875">
          <a:solidFill>
            <a:srgbClr val="3333CC"/>
          </a:solidFill>
          <a:miter lim="800000"/>
          <a:headEnd/>
          <a:tailEnd/>
        </a:ln>
      </xdr:spPr>
      <xdr:txBody>
        <a:bodyPr vertOverflow="clip" horzOverflow="clip" wrap="none" lIns="36576" tIns="32004" rIns="0" bIns="32004" anchor="ctr">
          <a:noAutofit/>
        </a:bodyPr>
        <a:lstStyle/>
        <a:p>
          <a:pPr algn="l" rtl="0">
            <a:defRPr sz="1000"/>
          </a:pPr>
          <a:r>
            <a:rPr lang="de-AT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Farbe gelb = gesetzlicher Feiertag</a:t>
          </a:r>
        </a:p>
        <a:p>
          <a:pPr algn="l" rtl="0">
            <a:defRPr sz="1000"/>
          </a:pPr>
          <a:r>
            <a:rPr lang="de-AT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Farbe blau = </a:t>
          </a:r>
          <a:r>
            <a:rPr lang="de-AT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(sonstiger) </a:t>
          </a:r>
          <a:r>
            <a:rPr lang="de-AT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schulfreier Tag</a:t>
          </a:r>
        </a:p>
        <a:p>
          <a:pPr algn="l" rtl="0">
            <a:defRPr sz="1000"/>
          </a:pPr>
          <a:r>
            <a:rPr lang="de-AT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Farbe grün = schulautonomer Tag</a:t>
          </a:r>
          <a:endParaRPr lang="de-AT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663575</xdr:colOff>
      <xdr:row>4</xdr:row>
      <xdr:rowOff>25399</xdr:rowOff>
    </xdr:from>
    <xdr:ext cx="2293620" cy="61277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D669C64-648A-4435-AE56-CD2CCB6A680F}"/>
            </a:ext>
          </a:extLst>
        </xdr:cNvPr>
        <xdr:cNvSpPr txBox="1">
          <a:spLocks noChangeArrowheads="1"/>
        </xdr:cNvSpPr>
      </xdr:nvSpPr>
      <xdr:spPr bwMode="auto">
        <a:xfrm>
          <a:off x="10007600" y="1396999"/>
          <a:ext cx="2293620" cy="612775"/>
        </a:xfrm>
        <a:prstGeom prst="rect">
          <a:avLst/>
        </a:prstGeom>
        <a:solidFill>
          <a:srgbClr val="FFCCFF">
            <a:alpha val="83000"/>
          </a:srgbClr>
        </a:solidFill>
        <a:ln w="15875">
          <a:solidFill>
            <a:srgbClr val="3333CC"/>
          </a:solidFill>
          <a:miter lim="800000"/>
          <a:headEnd/>
          <a:tailEnd/>
        </a:ln>
      </xdr:spPr>
      <xdr:txBody>
        <a:bodyPr vertOverflow="clip" horzOverflow="clip" wrap="none" lIns="36576" tIns="32004" rIns="0" bIns="32004" anchor="ctr">
          <a:noAutofit/>
        </a:bodyPr>
        <a:lstStyle/>
        <a:p>
          <a:pPr algn="l" rtl="0">
            <a:defRPr sz="1000"/>
          </a:pPr>
          <a:r>
            <a:rPr lang="de-AT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Farbe gelb = gesetzlicher Feiertag</a:t>
          </a:r>
        </a:p>
        <a:p>
          <a:pPr algn="l" rtl="0">
            <a:defRPr sz="1000"/>
          </a:pPr>
          <a:r>
            <a:rPr lang="de-AT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Farbe blau = </a:t>
          </a:r>
          <a:r>
            <a:rPr lang="de-AT" sz="9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(sonstiger) </a:t>
          </a:r>
          <a:r>
            <a:rPr lang="de-AT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schulfreier Tag</a:t>
          </a:r>
        </a:p>
        <a:p>
          <a:pPr algn="l" rtl="0">
            <a:defRPr sz="1000"/>
          </a:pPr>
          <a:r>
            <a:rPr lang="de-AT" sz="1100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Farbe grün = schulautonomer Tag</a:t>
          </a:r>
          <a:endParaRPr lang="de-AT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24D58-D091-8C47-9FE3-0AD4CBA3BE3E}">
  <sheetPr>
    <pageSetUpPr fitToPage="1"/>
  </sheetPr>
  <dimension ref="A1:I51"/>
  <sheetViews>
    <sheetView workbookViewId="0">
      <selection activeCell="J14" sqref="J14"/>
    </sheetView>
  </sheetViews>
  <sheetFormatPr baseColWidth="10" defaultRowHeight="15.75" x14ac:dyDescent="0.25"/>
  <cols>
    <col min="1" max="1" width="4.5" customWidth="1"/>
    <col min="2" max="2" width="8.125" style="6" customWidth="1"/>
    <col min="3" max="3" width="6.375" style="6" customWidth="1"/>
    <col min="4" max="8" width="14.625" customWidth="1"/>
    <col min="9" max="9" width="30.5" style="6" customWidth="1"/>
  </cols>
  <sheetData>
    <row r="1" spans="1:9" ht="45" customHeight="1" x14ac:dyDescent="0.7">
      <c r="B1" s="85" t="str">
        <f>"Schuljahr " &amp; Einstellungen1!F3 &amp; " an Pflichtschulen in Vbg."</f>
        <v>Schuljahr 2023/2024 an Pflichtschulen in Vbg.</v>
      </c>
      <c r="C1" s="85"/>
      <c r="D1" s="85"/>
      <c r="E1" s="85"/>
      <c r="F1" s="85"/>
      <c r="G1" s="85"/>
      <c r="H1" s="85"/>
      <c r="I1" s="85"/>
    </row>
    <row r="2" spans="1:9" x14ac:dyDescent="0.25">
      <c r="A2" s="13"/>
      <c r="B2" s="14"/>
      <c r="C2" s="14"/>
    </row>
    <row r="3" spans="1:9" ht="18.75" x14ac:dyDescent="0.3">
      <c r="A3" s="82" t="s">
        <v>70</v>
      </c>
      <c r="B3" s="83"/>
      <c r="C3" s="31" t="s">
        <v>71</v>
      </c>
      <c r="D3" s="15"/>
      <c r="E3" s="16"/>
      <c r="F3" s="16"/>
      <c r="G3" s="16"/>
      <c r="H3" s="16"/>
      <c r="I3" s="7"/>
    </row>
    <row r="4" spans="1:9" ht="29.1" customHeight="1" x14ac:dyDescent="0.3">
      <c r="A4" s="30"/>
      <c r="B4" s="80" t="s">
        <v>25</v>
      </c>
      <c r="C4" s="81"/>
      <c r="D4" s="18" t="s">
        <v>13</v>
      </c>
      <c r="E4" s="17" t="s">
        <v>14</v>
      </c>
      <c r="F4" s="17" t="s">
        <v>15</v>
      </c>
      <c r="G4" s="17" t="s">
        <v>16</v>
      </c>
      <c r="H4" s="17" t="s">
        <v>17</v>
      </c>
      <c r="I4" s="9" t="s">
        <v>69</v>
      </c>
    </row>
    <row r="5" spans="1:9" ht="18.75" x14ac:dyDescent="0.3">
      <c r="A5" s="8"/>
      <c r="B5" s="19">
        <f>WEEKNUM(D5,21)</f>
        <v>37</v>
      </c>
      <c r="C5" s="32" t="s">
        <v>26</v>
      </c>
      <c r="D5" s="21">
        <f>Einstellungen1!B1</f>
        <v>45180</v>
      </c>
      <c r="E5" s="22">
        <f>D5+1</f>
        <v>45181</v>
      </c>
      <c r="F5" s="22">
        <f>E5+1</f>
        <v>45182</v>
      </c>
      <c r="G5" s="22">
        <f t="shared" ref="G5:H5" si="0">F5+1</f>
        <v>45183</v>
      </c>
      <c r="H5" s="22">
        <f t="shared" si="0"/>
        <v>45184</v>
      </c>
      <c r="I5" s="23"/>
    </row>
    <row r="6" spans="1:9" ht="18.75" x14ac:dyDescent="0.3">
      <c r="A6" s="8"/>
      <c r="B6" s="20">
        <f t="shared" ref="B6:B47" si="1">WEEKNUM(D6,21)</f>
        <v>38</v>
      </c>
      <c r="C6" s="33" t="s">
        <v>27</v>
      </c>
      <c r="D6" s="24">
        <f>D5+7</f>
        <v>45187</v>
      </c>
      <c r="E6" s="25">
        <f t="shared" ref="E6:H6" si="2">D6+1</f>
        <v>45188</v>
      </c>
      <c r="F6" s="25">
        <f t="shared" si="2"/>
        <v>45189</v>
      </c>
      <c r="G6" s="25">
        <f t="shared" si="2"/>
        <v>45190</v>
      </c>
      <c r="H6" s="25">
        <f t="shared" si="2"/>
        <v>45191</v>
      </c>
      <c r="I6" s="26"/>
    </row>
    <row r="7" spans="1:9" ht="18.75" x14ac:dyDescent="0.3">
      <c r="A7" s="8"/>
      <c r="B7" s="20">
        <f t="shared" si="1"/>
        <v>39</v>
      </c>
      <c r="C7" s="33" t="s">
        <v>28</v>
      </c>
      <c r="D7" s="24">
        <f t="shared" ref="D7:D47" si="3">D6+7</f>
        <v>45194</v>
      </c>
      <c r="E7" s="25">
        <f t="shared" ref="E7:H7" si="4">D7+1</f>
        <v>45195</v>
      </c>
      <c r="F7" s="25">
        <f t="shared" si="4"/>
        <v>45196</v>
      </c>
      <c r="G7" s="25">
        <f t="shared" si="4"/>
        <v>45197</v>
      </c>
      <c r="H7" s="25">
        <f t="shared" si="4"/>
        <v>45198</v>
      </c>
      <c r="I7" s="26"/>
    </row>
    <row r="8" spans="1:9" ht="18.75" x14ac:dyDescent="0.3">
      <c r="A8" s="8"/>
      <c r="B8" s="20">
        <f t="shared" si="1"/>
        <v>40</v>
      </c>
      <c r="C8" s="33" t="s">
        <v>29</v>
      </c>
      <c r="D8" s="24">
        <f t="shared" si="3"/>
        <v>45201</v>
      </c>
      <c r="E8" s="25">
        <f t="shared" ref="E8:H8" si="5">D8+1</f>
        <v>45202</v>
      </c>
      <c r="F8" s="25">
        <f t="shared" si="5"/>
        <v>45203</v>
      </c>
      <c r="G8" s="25">
        <f t="shared" si="5"/>
        <v>45204</v>
      </c>
      <c r="H8" s="25">
        <f t="shared" si="5"/>
        <v>45205</v>
      </c>
      <c r="I8" s="26"/>
    </row>
    <row r="9" spans="1:9" ht="18.75" x14ac:dyDescent="0.3">
      <c r="A9" s="8"/>
      <c r="B9" s="20">
        <f t="shared" si="1"/>
        <v>41</v>
      </c>
      <c r="C9" s="33" t="s">
        <v>30</v>
      </c>
      <c r="D9" s="24">
        <f t="shared" si="3"/>
        <v>45208</v>
      </c>
      <c r="E9" s="25">
        <f t="shared" ref="E9:H9" si="6">D9+1</f>
        <v>45209</v>
      </c>
      <c r="F9" s="25">
        <f t="shared" si="6"/>
        <v>45210</v>
      </c>
      <c r="G9" s="25">
        <f t="shared" si="6"/>
        <v>45211</v>
      </c>
      <c r="H9" s="25">
        <f t="shared" si="6"/>
        <v>45212</v>
      </c>
      <c r="I9" s="26"/>
    </row>
    <row r="10" spans="1:9" ht="18.75" x14ac:dyDescent="0.3">
      <c r="A10" s="8"/>
      <c r="B10" s="20">
        <f t="shared" si="1"/>
        <v>42</v>
      </c>
      <c r="C10" s="33" t="s">
        <v>31</v>
      </c>
      <c r="D10" s="24">
        <f t="shared" si="3"/>
        <v>45215</v>
      </c>
      <c r="E10" s="25">
        <f t="shared" ref="E10:H10" si="7">D10+1</f>
        <v>45216</v>
      </c>
      <c r="F10" s="25">
        <f t="shared" si="7"/>
        <v>45217</v>
      </c>
      <c r="G10" s="25">
        <f t="shared" si="7"/>
        <v>45218</v>
      </c>
      <c r="H10" s="25">
        <f t="shared" si="7"/>
        <v>45219</v>
      </c>
      <c r="I10" s="26"/>
    </row>
    <row r="11" spans="1:9" ht="18.75" x14ac:dyDescent="0.3">
      <c r="A11" s="8"/>
      <c r="B11" s="20">
        <f t="shared" si="1"/>
        <v>43</v>
      </c>
      <c r="C11" s="33" t="s">
        <v>32</v>
      </c>
      <c r="D11" s="24">
        <f t="shared" si="3"/>
        <v>45222</v>
      </c>
      <c r="E11" s="25">
        <f t="shared" ref="E11:H11" si="8">D11+1</f>
        <v>45223</v>
      </c>
      <c r="F11" s="25">
        <f t="shared" si="8"/>
        <v>45224</v>
      </c>
      <c r="G11" s="25">
        <f t="shared" si="8"/>
        <v>45225</v>
      </c>
      <c r="H11" s="25">
        <f t="shared" si="8"/>
        <v>45226</v>
      </c>
      <c r="I11" s="26" t="s">
        <v>72</v>
      </c>
    </row>
    <row r="12" spans="1:9" ht="18.75" x14ac:dyDescent="0.3">
      <c r="A12" s="8"/>
      <c r="B12" s="20">
        <f t="shared" si="1"/>
        <v>44</v>
      </c>
      <c r="C12" s="33" t="s">
        <v>33</v>
      </c>
      <c r="D12" s="24">
        <f t="shared" si="3"/>
        <v>45229</v>
      </c>
      <c r="E12" s="25">
        <f t="shared" ref="E12:H12" si="9">D12+1</f>
        <v>45230</v>
      </c>
      <c r="F12" s="25">
        <f t="shared" si="9"/>
        <v>45231</v>
      </c>
      <c r="G12" s="25">
        <f t="shared" si="9"/>
        <v>45232</v>
      </c>
      <c r="H12" s="25">
        <f t="shared" si="9"/>
        <v>45233</v>
      </c>
      <c r="I12" s="26" t="s">
        <v>98</v>
      </c>
    </row>
    <row r="13" spans="1:9" ht="18.75" x14ac:dyDescent="0.3">
      <c r="A13" s="8"/>
      <c r="B13" s="20">
        <f t="shared" si="1"/>
        <v>45</v>
      </c>
      <c r="C13" s="33" t="s">
        <v>34</v>
      </c>
      <c r="D13" s="24">
        <f t="shared" si="3"/>
        <v>45236</v>
      </c>
      <c r="E13" s="25">
        <f t="shared" ref="E13:H13" si="10">D13+1</f>
        <v>45237</v>
      </c>
      <c r="F13" s="25">
        <f t="shared" si="10"/>
        <v>45238</v>
      </c>
      <c r="G13" s="25">
        <f t="shared" si="10"/>
        <v>45239</v>
      </c>
      <c r="H13" s="25">
        <f t="shared" si="10"/>
        <v>45240</v>
      </c>
      <c r="I13" s="26"/>
    </row>
    <row r="14" spans="1:9" ht="18.75" x14ac:dyDescent="0.3">
      <c r="A14" s="8"/>
      <c r="B14" s="20">
        <f t="shared" si="1"/>
        <v>46</v>
      </c>
      <c r="C14" s="33" t="s">
        <v>35</v>
      </c>
      <c r="D14" s="24">
        <f t="shared" si="3"/>
        <v>45243</v>
      </c>
      <c r="E14" s="25">
        <f t="shared" ref="E14:H14" si="11">D14+1</f>
        <v>45244</v>
      </c>
      <c r="F14" s="25">
        <f t="shared" si="11"/>
        <v>45245</v>
      </c>
      <c r="G14" s="25">
        <f t="shared" si="11"/>
        <v>45246</v>
      </c>
      <c r="H14" s="25">
        <f t="shared" si="11"/>
        <v>45247</v>
      </c>
      <c r="I14" s="26"/>
    </row>
    <row r="15" spans="1:9" ht="18.75" x14ac:dyDescent="0.3">
      <c r="A15" s="8"/>
      <c r="B15" s="20">
        <f t="shared" si="1"/>
        <v>47</v>
      </c>
      <c r="C15" s="33" t="s">
        <v>36</v>
      </c>
      <c r="D15" s="24">
        <f t="shared" si="3"/>
        <v>45250</v>
      </c>
      <c r="E15" s="25">
        <f t="shared" ref="E15:H15" si="12">D15+1</f>
        <v>45251</v>
      </c>
      <c r="F15" s="25">
        <f t="shared" si="12"/>
        <v>45252</v>
      </c>
      <c r="G15" s="25">
        <f t="shared" si="12"/>
        <v>45253</v>
      </c>
      <c r="H15" s="25">
        <f t="shared" si="12"/>
        <v>45254</v>
      </c>
      <c r="I15" s="26"/>
    </row>
    <row r="16" spans="1:9" ht="18.75" x14ac:dyDescent="0.3">
      <c r="A16" s="8"/>
      <c r="B16" s="20">
        <f t="shared" si="1"/>
        <v>48</v>
      </c>
      <c r="C16" s="33" t="s">
        <v>37</v>
      </c>
      <c r="D16" s="24">
        <f t="shared" si="3"/>
        <v>45257</v>
      </c>
      <c r="E16" s="25">
        <f t="shared" ref="E16:H16" si="13">D16+1</f>
        <v>45258</v>
      </c>
      <c r="F16" s="25">
        <f t="shared" si="13"/>
        <v>45259</v>
      </c>
      <c r="G16" s="25">
        <f t="shared" si="13"/>
        <v>45260</v>
      </c>
      <c r="H16" s="25">
        <f t="shared" si="13"/>
        <v>45261</v>
      </c>
      <c r="I16" s="26"/>
    </row>
    <row r="17" spans="1:9" ht="18.75" x14ac:dyDescent="0.3">
      <c r="A17" s="8"/>
      <c r="B17" s="20">
        <f t="shared" si="1"/>
        <v>49</v>
      </c>
      <c r="C17" s="33" t="s">
        <v>38</v>
      </c>
      <c r="D17" s="24">
        <f t="shared" si="3"/>
        <v>45264</v>
      </c>
      <c r="E17" s="25">
        <f t="shared" ref="E17:H17" si="14">D17+1</f>
        <v>45265</v>
      </c>
      <c r="F17" s="25">
        <f t="shared" si="14"/>
        <v>45266</v>
      </c>
      <c r="G17" s="25">
        <f t="shared" si="14"/>
        <v>45267</v>
      </c>
      <c r="H17" s="25">
        <f t="shared" si="14"/>
        <v>45268</v>
      </c>
      <c r="I17" s="26" t="s">
        <v>73</v>
      </c>
    </row>
    <row r="18" spans="1:9" ht="18.75" x14ac:dyDescent="0.3">
      <c r="A18" s="8"/>
      <c r="B18" s="20">
        <f t="shared" si="1"/>
        <v>50</v>
      </c>
      <c r="C18" s="33" t="s">
        <v>39</v>
      </c>
      <c r="D18" s="24">
        <f t="shared" si="3"/>
        <v>45271</v>
      </c>
      <c r="E18" s="25">
        <f t="shared" ref="E18:H18" si="15">D18+1</f>
        <v>45272</v>
      </c>
      <c r="F18" s="25">
        <f t="shared" si="15"/>
        <v>45273</v>
      </c>
      <c r="G18" s="25">
        <f t="shared" si="15"/>
        <v>45274</v>
      </c>
      <c r="H18" s="25">
        <f t="shared" si="15"/>
        <v>45275</v>
      </c>
      <c r="I18" s="26"/>
    </row>
    <row r="19" spans="1:9" ht="18.75" x14ac:dyDescent="0.3">
      <c r="A19" s="8"/>
      <c r="B19" s="20">
        <f t="shared" si="1"/>
        <v>51</v>
      </c>
      <c r="C19" s="33" t="s">
        <v>40</v>
      </c>
      <c r="D19" s="24">
        <f t="shared" si="3"/>
        <v>45278</v>
      </c>
      <c r="E19" s="25">
        <f t="shared" ref="E19:H19" si="16">D19+1</f>
        <v>45279</v>
      </c>
      <c r="F19" s="25">
        <f t="shared" si="16"/>
        <v>45280</v>
      </c>
      <c r="G19" s="25">
        <f t="shared" si="16"/>
        <v>45281</v>
      </c>
      <c r="H19" s="25">
        <f t="shared" si="16"/>
        <v>45282</v>
      </c>
      <c r="I19" s="26"/>
    </row>
    <row r="20" spans="1:9" ht="18.75" x14ac:dyDescent="0.3">
      <c r="A20" s="8"/>
      <c r="B20" s="20">
        <f t="shared" si="1"/>
        <v>52</v>
      </c>
      <c r="C20" s="33" t="s">
        <v>41</v>
      </c>
      <c r="D20" s="24">
        <f t="shared" si="3"/>
        <v>45285</v>
      </c>
      <c r="E20" s="25">
        <f t="shared" ref="E20:H20" si="17">D20+1</f>
        <v>45286</v>
      </c>
      <c r="F20" s="25">
        <f t="shared" si="17"/>
        <v>45287</v>
      </c>
      <c r="G20" s="25">
        <f t="shared" si="17"/>
        <v>45288</v>
      </c>
      <c r="H20" s="25">
        <f t="shared" si="17"/>
        <v>45289</v>
      </c>
      <c r="I20" s="84" t="s">
        <v>74</v>
      </c>
    </row>
    <row r="21" spans="1:9" ht="18.75" x14ac:dyDescent="0.3">
      <c r="A21" s="8"/>
      <c r="B21" s="20">
        <f t="shared" si="1"/>
        <v>1</v>
      </c>
      <c r="C21" s="33" t="s">
        <v>42</v>
      </c>
      <c r="D21" s="24">
        <f t="shared" si="3"/>
        <v>45292</v>
      </c>
      <c r="E21" s="25">
        <f t="shared" ref="E21:H21" si="18">D21+1</f>
        <v>45293</v>
      </c>
      <c r="F21" s="25">
        <f t="shared" si="18"/>
        <v>45294</v>
      </c>
      <c r="G21" s="25">
        <f t="shared" si="18"/>
        <v>45295</v>
      </c>
      <c r="H21" s="25">
        <f t="shared" si="18"/>
        <v>45296</v>
      </c>
      <c r="I21" s="84"/>
    </row>
    <row r="22" spans="1:9" ht="18.75" x14ac:dyDescent="0.3">
      <c r="A22" s="8"/>
      <c r="B22" s="20">
        <f t="shared" si="1"/>
        <v>2</v>
      </c>
      <c r="C22" s="33" t="s">
        <v>43</v>
      </c>
      <c r="D22" s="24">
        <f t="shared" si="3"/>
        <v>45299</v>
      </c>
      <c r="E22" s="25">
        <f t="shared" ref="E22:H22" si="19">D22+1</f>
        <v>45300</v>
      </c>
      <c r="F22" s="25">
        <f t="shared" si="19"/>
        <v>45301</v>
      </c>
      <c r="G22" s="25">
        <f t="shared" si="19"/>
        <v>45302</v>
      </c>
      <c r="H22" s="25">
        <f t="shared" si="19"/>
        <v>45303</v>
      </c>
      <c r="I22" s="26"/>
    </row>
    <row r="23" spans="1:9" ht="18.75" x14ac:dyDescent="0.3">
      <c r="A23" s="8"/>
      <c r="B23" s="20">
        <f t="shared" si="1"/>
        <v>3</v>
      </c>
      <c r="C23" s="33" t="s">
        <v>44</v>
      </c>
      <c r="D23" s="24">
        <f t="shared" si="3"/>
        <v>45306</v>
      </c>
      <c r="E23" s="25">
        <f t="shared" ref="E23:H23" si="20">D23+1</f>
        <v>45307</v>
      </c>
      <c r="F23" s="25">
        <f t="shared" si="20"/>
        <v>45308</v>
      </c>
      <c r="G23" s="25">
        <f t="shared" si="20"/>
        <v>45309</v>
      </c>
      <c r="H23" s="25">
        <f t="shared" si="20"/>
        <v>45310</v>
      </c>
      <c r="I23" s="26"/>
    </row>
    <row r="24" spans="1:9" ht="18.75" x14ac:dyDescent="0.3">
      <c r="A24" s="8"/>
      <c r="B24" s="20">
        <f t="shared" si="1"/>
        <v>4</v>
      </c>
      <c r="C24" s="33" t="s">
        <v>45</v>
      </c>
      <c r="D24" s="24">
        <f t="shared" si="3"/>
        <v>45313</v>
      </c>
      <c r="E24" s="25">
        <f t="shared" ref="E24:H24" si="21">D24+1</f>
        <v>45314</v>
      </c>
      <c r="F24" s="25">
        <f t="shared" si="21"/>
        <v>45315</v>
      </c>
      <c r="G24" s="25">
        <f t="shared" si="21"/>
        <v>45316</v>
      </c>
      <c r="H24" s="25">
        <f t="shared" si="21"/>
        <v>45317</v>
      </c>
      <c r="I24" s="26"/>
    </row>
    <row r="25" spans="1:9" ht="18.75" x14ac:dyDescent="0.3">
      <c r="A25" s="8"/>
      <c r="B25" s="20">
        <f t="shared" si="1"/>
        <v>5</v>
      </c>
      <c r="C25" s="33" t="s">
        <v>46</v>
      </c>
      <c r="D25" s="24">
        <f t="shared" si="3"/>
        <v>45320</v>
      </c>
      <c r="E25" s="25">
        <f t="shared" ref="E25:H25" si="22">D25+1</f>
        <v>45321</v>
      </c>
      <c r="F25" s="25">
        <f t="shared" si="22"/>
        <v>45322</v>
      </c>
      <c r="G25" s="25">
        <f t="shared" si="22"/>
        <v>45323</v>
      </c>
      <c r="H25" s="25">
        <f t="shared" si="22"/>
        <v>45324</v>
      </c>
      <c r="I25" s="26"/>
    </row>
    <row r="26" spans="1:9" ht="18.75" x14ac:dyDescent="0.3">
      <c r="A26" s="8"/>
      <c r="B26" s="20">
        <f t="shared" si="1"/>
        <v>6</v>
      </c>
      <c r="C26" s="33" t="s">
        <v>47</v>
      </c>
      <c r="D26" s="24">
        <f t="shared" si="3"/>
        <v>45327</v>
      </c>
      <c r="E26" s="25">
        <f t="shared" ref="E26:H26" si="23">D26+1</f>
        <v>45328</v>
      </c>
      <c r="F26" s="25">
        <f t="shared" si="23"/>
        <v>45329</v>
      </c>
      <c r="G26" s="25">
        <f t="shared" si="23"/>
        <v>45330</v>
      </c>
      <c r="H26" s="25">
        <f t="shared" si="23"/>
        <v>45331</v>
      </c>
      <c r="I26" s="26" t="s">
        <v>9</v>
      </c>
    </row>
    <row r="27" spans="1:9" ht="18.75" x14ac:dyDescent="0.3">
      <c r="A27" s="8"/>
      <c r="B27" s="20">
        <f t="shared" si="1"/>
        <v>7</v>
      </c>
      <c r="C27" s="33" t="s">
        <v>48</v>
      </c>
      <c r="D27" s="24">
        <f t="shared" si="3"/>
        <v>45334</v>
      </c>
      <c r="E27" s="25">
        <f t="shared" ref="E27:H27" si="24">D27+1</f>
        <v>45335</v>
      </c>
      <c r="F27" s="25">
        <f t="shared" si="24"/>
        <v>45336</v>
      </c>
      <c r="G27" s="25">
        <f t="shared" si="24"/>
        <v>45337</v>
      </c>
      <c r="H27" s="25">
        <f t="shared" si="24"/>
        <v>45338</v>
      </c>
      <c r="I27" s="26"/>
    </row>
    <row r="28" spans="1:9" ht="18.75" x14ac:dyDescent="0.3">
      <c r="A28" s="8"/>
      <c r="B28" s="20">
        <f t="shared" si="1"/>
        <v>8</v>
      </c>
      <c r="C28" s="33" t="s">
        <v>49</v>
      </c>
      <c r="D28" s="24">
        <f t="shared" si="3"/>
        <v>45341</v>
      </c>
      <c r="E28" s="25">
        <f t="shared" ref="E28:H28" si="25">D28+1</f>
        <v>45342</v>
      </c>
      <c r="F28" s="25">
        <f t="shared" si="25"/>
        <v>45343</v>
      </c>
      <c r="G28" s="25">
        <f t="shared" si="25"/>
        <v>45344</v>
      </c>
      <c r="H28" s="25">
        <f t="shared" si="25"/>
        <v>45345</v>
      </c>
      <c r="I28" s="26"/>
    </row>
    <row r="29" spans="1:9" ht="18.75" x14ac:dyDescent="0.3">
      <c r="A29" s="8"/>
      <c r="B29" s="20">
        <f t="shared" si="1"/>
        <v>9</v>
      </c>
      <c r="C29" s="33" t="s">
        <v>50</v>
      </c>
      <c r="D29" s="24">
        <f t="shared" si="3"/>
        <v>45348</v>
      </c>
      <c r="E29" s="25">
        <f t="shared" ref="E29:H29" si="26">D29+1</f>
        <v>45349</v>
      </c>
      <c r="F29" s="25">
        <f t="shared" si="26"/>
        <v>45350</v>
      </c>
      <c r="G29" s="25">
        <f t="shared" si="26"/>
        <v>45351</v>
      </c>
      <c r="H29" s="25">
        <f t="shared" si="26"/>
        <v>45352</v>
      </c>
      <c r="I29" s="26"/>
    </row>
    <row r="30" spans="1:9" ht="18.75" x14ac:dyDescent="0.3">
      <c r="A30" s="8"/>
      <c r="B30" s="20">
        <f t="shared" si="1"/>
        <v>10</v>
      </c>
      <c r="C30" s="33" t="s">
        <v>51</v>
      </c>
      <c r="D30" s="24">
        <f t="shared" si="3"/>
        <v>45355</v>
      </c>
      <c r="E30" s="25">
        <f t="shared" ref="E30:H30" si="27">D30+1</f>
        <v>45356</v>
      </c>
      <c r="F30" s="25">
        <f t="shared" si="27"/>
        <v>45357</v>
      </c>
      <c r="G30" s="25">
        <f t="shared" si="27"/>
        <v>45358</v>
      </c>
      <c r="H30" s="25">
        <f t="shared" si="27"/>
        <v>45359</v>
      </c>
      <c r="I30" s="26"/>
    </row>
    <row r="31" spans="1:9" ht="18.75" x14ac:dyDescent="0.3">
      <c r="A31" s="8"/>
      <c r="B31" s="20">
        <f t="shared" si="1"/>
        <v>11</v>
      </c>
      <c r="C31" s="33" t="s">
        <v>52</v>
      </c>
      <c r="D31" s="24">
        <f t="shared" si="3"/>
        <v>45362</v>
      </c>
      <c r="E31" s="25">
        <f t="shared" ref="E31:H31" si="28">D31+1</f>
        <v>45363</v>
      </c>
      <c r="F31" s="25">
        <f t="shared" si="28"/>
        <v>45364</v>
      </c>
      <c r="G31" s="25">
        <f t="shared" si="28"/>
        <v>45365</v>
      </c>
      <c r="H31" s="25">
        <f t="shared" si="28"/>
        <v>45366</v>
      </c>
      <c r="I31" s="26"/>
    </row>
    <row r="32" spans="1:9" ht="18.75" x14ac:dyDescent="0.3">
      <c r="A32" s="8"/>
      <c r="B32" s="20">
        <f t="shared" si="1"/>
        <v>12</v>
      </c>
      <c r="C32" s="33" t="s">
        <v>53</v>
      </c>
      <c r="D32" s="24">
        <f t="shared" si="3"/>
        <v>45369</v>
      </c>
      <c r="E32" s="25">
        <f t="shared" ref="E32:H32" si="29">D32+1</f>
        <v>45370</v>
      </c>
      <c r="F32" s="25">
        <f t="shared" si="29"/>
        <v>45371</v>
      </c>
      <c r="G32" s="25">
        <f t="shared" si="29"/>
        <v>45372</v>
      </c>
      <c r="H32" s="25">
        <f t="shared" si="29"/>
        <v>45373</v>
      </c>
      <c r="I32" s="26" t="s">
        <v>90</v>
      </c>
    </row>
    <row r="33" spans="1:9" ht="18.75" x14ac:dyDescent="0.3">
      <c r="A33" s="8"/>
      <c r="B33" s="20">
        <f t="shared" si="1"/>
        <v>13</v>
      </c>
      <c r="C33" s="33" t="s">
        <v>54</v>
      </c>
      <c r="D33" s="24">
        <f t="shared" si="3"/>
        <v>45376</v>
      </c>
      <c r="E33" s="25">
        <f t="shared" ref="E33:H33" si="30">D33+1</f>
        <v>45377</v>
      </c>
      <c r="F33" s="25">
        <f t="shared" si="30"/>
        <v>45378</v>
      </c>
      <c r="G33" s="25">
        <f t="shared" si="30"/>
        <v>45379</v>
      </c>
      <c r="H33" s="25">
        <f t="shared" si="30"/>
        <v>45380</v>
      </c>
      <c r="I33" s="26" t="s">
        <v>11</v>
      </c>
    </row>
    <row r="34" spans="1:9" ht="18.75" x14ac:dyDescent="0.3">
      <c r="A34" s="8"/>
      <c r="B34" s="20">
        <f t="shared" si="1"/>
        <v>14</v>
      </c>
      <c r="C34" s="33" t="s">
        <v>55</v>
      </c>
      <c r="D34" s="24">
        <f t="shared" si="3"/>
        <v>45383</v>
      </c>
      <c r="E34" s="25">
        <f t="shared" ref="E34:H34" si="31">D34+1</f>
        <v>45384</v>
      </c>
      <c r="F34" s="25">
        <f t="shared" si="31"/>
        <v>45385</v>
      </c>
      <c r="G34" s="25">
        <f t="shared" si="31"/>
        <v>45386</v>
      </c>
      <c r="H34" s="25">
        <f t="shared" si="31"/>
        <v>45387</v>
      </c>
      <c r="I34" s="26" t="s">
        <v>76</v>
      </c>
    </row>
    <row r="35" spans="1:9" ht="18.75" x14ac:dyDescent="0.3">
      <c r="A35" s="8"/>
      <c r="B35" s="20">
        <f t="shared" si="1"/>
        <v>15</v>
      </c>
      <c r="C35" s="33" t="s">
        <v>56</v>
      </c>
      <c r="D35" s="24">
        <f t="shared" si="3"/>
        <v>45390</v>
      </c>
      <c r="E35" s="25">
        <f t="shared" ref="E35:H35" si="32">D35+1</f>
        <v>45391</v>
      </c>
      <c r="F35" s="25">
        <f t="shared" si="32"/>
        <v>45392</v>
      </c>
      <c r="G35" s="25">
        <f t="shared" si="32"/>
        <v>45393</v>
      </c>
      <c r="H35" s="25">
        <f t="shared" si="32"/>
        <v>45394</v>
      </c>
      <c r="I35" s="26"/>
    </row>
    <row r="36" spans="1:9" ht="18.75" x14ac:dyDescent="0.3">
      <c r="A36" s="8"/>
      <c r="B36" s="20">
        <f t="shared" si="1"/>
        <v>16</v>
      </c>
      <c r="C36" s="33" t="s">
        <v>57</v>
      </c>
      <c r="D36" s="24">
        <f t="shared" si="3"/>
        <v>45397</v>
      </c>
      <c r="E36" s="25">
        <f t="shared" ref="E36:H36" si="33">D36+1</f>
        <v>45398</v>
      </c>
      <c r="F36" s="25">
        <f t="shared" si="33"/>
        <v>45399</v>
      </c>
      <c r="G36" s="25">
        <f t="shared" si="33"/>
        <v>45400</v>
      </c>
      <c r="H36" s="25">
        <f t="shared" si="33"/>
        <v>45401</v>
      </c>
      <c r="I36" s="26"/>
    </row>
    <row r="37" spans="1:9" ht="18.75" x14ac:dyDescent="0.3">
      <c r="A37" s="8"/>
      <c r="B37" s="20">
        <f t="shared" si="1"/>
        <v>17</v>
      </c>
      <c r="C37" s="33" t="s">
        <v>58</v>
      </c>
      <c r="D37" s="24">
        <f t="shared" si="3"/>
        <v>45404</v>
      </c>
      <c r="E37" s="25">
        <f t="shared" ref="E37:H37" si="34">D37+1</f>
        <v>45405</v>
      </c>
      <c r="F37" s="25">
        <f t="shared" si="34"/>
        <v>45406</v>
      </c>
      <c r="G37" s="25">
        <f t="shared" si="34"/>
        <v>45407</v>
      </c>
      <c r="H37" s="25">
        <f t="shared" si="34"/>
        <v>45408</v>
      </c>
      <c r="I37" s="26"/>
    </row>
    <row r="38" spans="1:9" ht="18.75" x14ac:dyDescent="0.3">
      <c r="A38" s="8"/>
      <c r="B38" s="20">
        <f t="shared" si="1"/>
        <v>18</v>
      </c>
      <c r="C38" s="33" t="s">
        <v>59</v>
      </c>
      <c r="D38" s="24">
        <f t="shared" si="3"/>
        <v>45411</v>
      </c>
      <c r="E38" s="25">
        <f t="shared" ref="E38:H38" si="35">D38+1</f>
        <v>45412</v>
      </c>
      <c r="F38" s="25">
        <f t="shared" si="35"/>
        <v>45413</v>
      </c>
      <c r="G38" s="25">
        <f t="shared" si="35"/>
        <v>45414</v>
      </c>
      <c r="H38" s="25">
        <f t="shared" si="35"/>
        <v>45415</v>
      </c>
      <c r="I38" s="26" t="s">
        <v>75</v>
      </c>
    </row>
    <row r="39" spans="1:9" ht="18.75" x14ac:dyDescent="0.3">
      <c r="A39" s="8"/>
      <c r="B39" s="20">
        <f t="shared" si="1"/>
        <v>19</v>
      </c>
      <c r="C39" s="33" t="s">
        <v>60</v>
      </c>
      <c r="D39" s="24">
        <f t="shared" si="3"/>
        <v>45418</v>
      </c>
      <c r="E39" s="25">
        <f t="shared" ref="E39:H39" si="36">D39+1</f>
        <v>45419</v>
      </c>
      <c r="F39" s="25">
        <f t="shared" si="36"/>
        <v>45420</v>
      </c>
      <c r="G39" s="25">
        <f t="shared" si="36"/>
        <v>45421</v>
      </c>
      <c r="H39" s="25">
        <f t="shared" si="36"/>
        <v>45422</v>
      </c>
      <c r="I39" s="26" t="s">
        <v>77</v>
      </c>
    </row>
    <row r="40" spans="1:9" ht="18.75" x14ac:dyDescent="0.3">
      <c r="A40" s="8"/>
      <c r="B40" s="20">
        <f t="shared" si="1"/>
        <v>20</v>
      </c>
      <c r="C40" s="33" t="s">
        <v>61</v>
      </c>
      <c r="D40" s="24">
        <f t="shared" si="3"/>
        <v>45425</v>
      </c>
      <c r="E40" s="25">
        <f t="shared" ref="E40:H40" si="37">D40+1</f>
        <v>45426</v>
      </c>
      <c r="F40" s="25">
        <f t="shared" si="37"/>
        <v>45427</v>
      </c>
      <c r="G40" s="25">
        <f t="shared" si="37"/>
        <v>45428</v>
      </c>
      <c r="H40" s="25">
        <f t="shared" si="37"/>
        <v>45429</v>
      </c>
      <c r="I40" s="26"/>
    </row>
    <row r="41" spans="1:9" ht="18.75" x14ac:dyDescent="0.3">
      <c r="A41" s="8"/>
      <c r="B41" s="20">
        <f t="shared" si="1"/>
        <v>21</v>
      </c>
      <c r="C41" s="33" t="s">
        <v>62</v>
      </c>
      <c r="D41" s="24">
        <f t="shared" si="3"/>
        <v>45432</v>
      </c>
      <c r="E41" s="25">
        <f t="shared" ref="E41:H41" si="38">D41+1</f>
        <v>45433</v>
      </c>
      <c r="F41" s="25">
        <f t="shared" si="38"/>
        <v>45434</v>
      </c>
      <c r="G41" s="25">
        <f t="shared" si="38"/>
        <v>45435</v>
      </c>
      <c r="H41" s="25">
        <f t="shared" si="38"/>
        <v>45436</v>
      </c>
      <c r="I41" s="26" t="s">
        <v>78</v>
      </c>
    </row>
    <row r="42" spans="1:9" ht="18.75" x14ac:dyDescent="0.3">
      <c r="A42" s="8"/>
      <c r="B42" s="20">
        <f t="shared" si="1"/>
        <v>22</v>
      </c>
      <c r="C42" s="33" t="s">
        <v>63</v>
      </c>
      <c r="D42" s="24">
        <f t="shared" si="3"/>
        <v>45439</v>
      </c>
      <c r="E42" s="25">
        <f t="shared" ref="E42:H42" si="39">D42+1</f>
        <v>45440</v>
      </c>
      <c r="F42" s="25">
        <f t="shared" si="39"/>
        <v>45441</v>
      </c>
      <c r="G42" s="25">
        <f t="shared" si="39"/>
        <v>45442</v>
      </c>
      <c r="H42" s="25">
        <f t="shared" si="39"/>
        <v>45443</v>
      </c>
      <c r="I42" s="26" t="s">
        <v>79</v>
      </c>
    </row>
    <row r="43" spans="1:9" ht="18.75" x14ac:dyDescent="0.3">
      <c r="A43" s="8"/>
      <c r="B43" s="20">
        <f t="shared" si="1"/>
        <v>23</v>
      </c>
      <c r="C43" s="33" t="s">
        <v>64</v>
      </c>
      <c r="D43" s="24">
        <f t="shared" si="3"/>
        <v>45446</v>
      </c>
      <c r="E43" s="25">
        <f t="shared" ref="E43:H43" si="40">D43+1</f>
        <v>45447</v>
      </c>
      <c r="F43" s="25">
        <f t="shared" si="40"/>
        <v>45448</v>
      </c>
      <c r="G43" s="25">
        <f t="shared" si="40"/>
        <v>45449</v>
      </c>
      <c r="H43" s="25">
        <f t="shared" si="40"/>
        <v>45450</v>
      </c>
      <c r="I43" s="26"/>
    </row>
    <row r="44" spans="1:9" ht="18.75" x14ac:dyDescent="0.3">
      <c r="A44" s="8"/>
      <c r="B44" s="20">
        <f t="shared" si="1"/>
        <v>24</v>
      </c>
      <c r="C44" s="33" t="s">
        <v>65</v>
      </c>
      <c r="D44" s="24">
        <f t="shared" si="3"/>
        <v>45453</v>
      </c>
      <c r="E44" s="25">
        <f t="shared" ref="E44:H44" si="41">D44+1</f>
        <v>45454</v>
      </c>
      <c r="F44" s="25">
        <f t="shared" si="41"/>
        <v>45455</v>
      </c>
      <c r="G44" s="25">
        <f t="shared" si="41"/>
        <v>45456</v>
      </c>
      <c r="H44" s="25">
        <f t="shared" si="41"/>
        <v>45457</v>
      </c>
      <c r="I44" s="26"/>
    </row>
    <row r="45" spans="1:9" ht="18.75" x14ac:dyDescent="0.3">
      <c r="A45" s="8"/>
      <c r="B45" s="20">
        <f t="shared" si="1"/>
        <v>25</v>
      </c>
      <c r="C45" s="33" t="s">
        <v>66</v>
      </c>
      <c r="D45" s="24">
        <f t="shared" si="3"/>
        <v>45460</v>
      </c>
      <c r="E45" s="25">
        <f t="shared" ref="E45:H45" si="42">D45+1</f>
        <v>45461</v>
      </c>
      <c r="F45" s="25">
        <f t="shared" si="42"/>
        <v>45462</v>
      </c>
      <c r="G45" s="25">
        <f t="shared" si="42"/>
        <v>45463</v>
      </c>
      <c r="H45" s="25">
        <f t="shared" si="42"/>
        <v>45464</v>
      </c>
      <c r="I45" s="26"/>
    </row>
    <row r="46" spans="1:9" ht="18.75" x14ac:dyDescent="0.3">
      <c r="A46" s="8"/>
      <c r="B46" s="20">
        <f t="shared" si="1"/>
        <v>26</v>
      </c>
      <c r="C46" s="33" t="s">
        <v>67</v>
      </c>
      <c r="D46" s="24">
        <f t="shared" si="3"/>
        <v>45467</v>
      </c>
      <c r="E46" s="25">
        <f t="shared" ref="E46:H46" si="43">D46+1</f>
        <v>45468</v>
      </c>
      <c r="F46" s="25">
        <f t="shared" si="43"/>
        <v>45469</v>
      </c>
      <c r="G46" s="25">
        <f t="shared" si="43"/>
        <v>45470</v>
      </c>
      <c r="H46" s="25">
        <f t="shared" si="43"/>
        <v>45471</v>
      </c>
      <c r="I46" s="26"/>
    </row>
    <row r="47" spans="1:9" ht="18.75" x14ac:dyDescent="0.3">
      <c r="A47" s="8"/>
      <c r="B47" s="20">
        <f t="shared" si="1"/>
        <v>27</v>
      </c>
      <c r="C47" s="33" t="s">
        <v>68</v>
      </c>
      <c r="D47" s="24">
        <f t="shared" si="3"/>
        <v>45474</v>
      </c>
      <c r="E47" s="25">
        <f t="shared" ref="E47:H47" si="44">D47+1</f>
        <v>45475</v>
      </c>
      <c r="F47" s="25">
        <f t="shared" si="44"/>
        <v>45476</v>
      </c>
      <c r="G47" s="25">
        <f t="shared" si="44"/>
        <v>45477</v>
      </c>
      <c r="H47" s="25">
        <f t="shared" si="44"/>
        <v>45478</v>
      </c>
      <c r="I47" s="26"/>
    </row>
    <row r="48" spans="1:9" ht="32.1" customHeight="1" x14ac:dyDescent="0.25">
      <c r="D48" s="27">
        <f>Einstellungen1!I9</f>
        <v>36</v>
      </c>
      <c r="E48" s="28">
        <f>Einstellungen1!I10</f>
        <v>37</v>
      </c>
      <c r="F48" s="28">
        <f>Einstellungen1!I11</f>
        <v>37</v>
      </c>
      <c r="G48" s="28">
        <f>Einstellungen1!I12</f>
        <v>35</v>
      </c>
      <c r="H48" s="28">
        <f>Einstellungen1!I13</f>
        <v>36</v>
      </c>
      <c r="I48" s="29" t="str">
        <f xml:space="preserve"> "= " &amp;SUM(D48:H48) &amp; " Tage"</f>
        <v>= 181 Tage</v>
      </c>
    </row>
    <row r="50" spans="1:9" s="10" customFormat="1" ht="23.1" customHeight="1" x14ac:dyDescent="0.25">
      <c r="A50" s="10" t="str">
        <f>"Vorschau "&amp;Einstellungen1!I20&amp;":"</f>
        <v>Vorschau 2024/2025:</v>
      </c>
      <c r="B50" s="11"/>
      <c r="C50" s="11"/>
      <c r="D50" s="10" t="str">
        <f>"ab Mo, "&amp;DAY(Einstellungen1!I21)&amp;"."&amp;MONTH(Einstellungen1!I21)&amp;"."&amp;YEAR(Einstellungen1!I21)</f>
        <v>ab Mo, 9.9.2024</v>
      </c>
      <c r="E50" s="12" t="str">
        <f>"bis Fr, "&amp;DAY(Einstellungen1!I23)&amp;"."&amp;MONTH(Einstellungen1!I23)&amp;"."&amp;YEAR(Einstellungen1!I23)</f>
        <v>bis Fr, 4.7.2025</v>
      </c>
      <c r="G50" s="10" t="str">
        <f>"2. Sem ab "&amp;DAY(Einstellungen1!I22)&amp;"."&amp;MONTH(Einstellungen1!I22)&amp;"."&amp;YEAR(Einstellungen1!I22)</f>
        <v>2. Sem ab 17.2.2025</v>
      </c>
      <c r="I50" s="11"/>
    </row>
    <row r="51" spans="1:9" s="10" customFormat="1" ht="23.1" customHeight="1" x14ac:dyDescent="0.25">
      <c r="A51" s="10" t="str">
        <f>"Vorschau "&amp;Einstellungen1!I26&amp;":"</f>
        <v>Vorschau 2025/2026:</v>
      </c>
      <c r="B51" s="11"/>
      <c r="C51" s="11"/>
      <c r="D51" s="10" t="str">
        <f>"ab Mo, "&amp;DAY(Einstellungen1!I27)&amp;"."&amp;MONTH(Einstellungen1!I27)&amp;"."&amp;YEAR(Einstellungen1!I27)</f>
        <v>ab Mo, 8.9.2025</v>
      </c>
      <c r="E51" s="12" t="str">
        <f>"bis Fr, "&amp;DAY(Einstellungen1!I29)&amp;"."&amp;MONTH(Einstellungen1!I29)&amp;"."&amp;YEAR(Einstellungen1!I29)</f>
        <v>bis Fr, 10.7.2026</v>
      </c>
      <c r="G51" s="10" t="str">
        <f>"2. Sem ab "&amp;DAY(Einstellungen1!I28)&amp;"."&amp;MONTH(Einstellungen1!I28)&amp;"."&amp;YEAR(Einstellungen1!I28)</f>
        <v>2. Sem ab 16.2.2026</v>
      </c>
      <c r="I51" s="11"/>
    </row>
  </sheetData>
  <mergeCells count="4">
    <mergeCell ref="B4:C4"/>
    <mergeCell ref="A3:B3"/>
    <mergeCell ref="I20:I21"/>
    <mergeCell ref="B1:I1"/>
  </mergeCells>
  <phoneticPr fontId="3" type="noConversion"/>
  <pageMargins left="0.7" right="0.7" top="0.78740157499999996" bottom="0.78740157499999996" header="0.3" footer="0.3"/>
  <pageSetup paperSize="9" scale="67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6E2356E-0335-CE43-809C-A8BD7CBADD11}">
            <xm:f>MATCH(D5,Einstellungen1!$B$28:$B$56,0)</xm:f>
            <x14:dxf>
              <font>
                <b/>
                <i val="0"/>
              </font>
              <fill>
                <patternFill>
                  <bgColor theme="4" tint="0.59996337778862885"/>
                </patternFill>
              </fill>
            </x14:dxf>
          </x14:cfRule>
          <x14:cfRule type="expression" priority="4" id="{8D53AA11-2A26-3640-A842-E9F0E224DA30}">
            <xm:f>MATCH(D5,Einstellungen1!$B$7:$B$24,0)</xm:f>
            <x14:dxf>
              <font>
                <b/>
                <i val="0"/>
              </font>
              <fill>
                <patternFill>
                  <bgColor theme="7" tint="0.59996337778862885"/>
                </patternFill>
              </fill>
            </x14:dxf>
          </x14:cfRule>
          <xm:sqref>D5:H47</xm:sqref>
        </x14:conditionalFormatting>
        <x14:conditionalFormatting xmlns:xm="http://schemas.microsoft.com/office/excel/2006/main">
          <x14:cfRule type="expression" priority="1" id="{2FEEEC65-BBB2-104C-8F89-5EC54001B8C4}">
            <xm:f>MATCH(E48,Einstellungen1!$B$28:$B$56,0)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" id="{69EF3A91-92BA-8543-BB4D-DBB43D118642}">
            <xm:f>MATCH(E48,Einstellungen1!$B$7:$B$24,0)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E48:I48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214D-018C-41E7-B958-2D1AB9FE0438}">
  <sheetPr>
    <pageSetUpPr fitToPage="1"/>
  </sheetPr>
  <dimension ref="A1:I51"/>
  <sheetViews>
    <sheetView tabSelected="1" workbookViewId="0">
      <selection activeCell="I30" sqref="I30"/>
    </sheetView>
  </sheetViews>
  <sheetFormatPr baseColWidth="10" defaultRowHeight="15.75" x14ac:dyDescent="0.25"/>
  <cols>
    <col min="1" max="1" width="4.5" customWidth="1"/>
    <col min="2" max="2" width="8.125" style="6" customWidth="1"/>
    <col min="3" max="3" width="6.375" style="6" customWidth="1"/>
    <col min="4" max="8" width="14.625" customWidth="1"/>
    <col min="9" max="9" width="30.5" style="6" customWidth="1"/>
  </cols>
  <sheetData>
    <row r="1" spans="1:9" ht="45" customHeight="1" x14ac:dyDescent="0.7">
      <c r="B1" s="85" t="str">
        <f>"Schuljahr " &amp; Einstellungen2!F3 &amp; " an Pflichtschulen in Vbg."</f>
        <v>Schuljahr 2024/2025 an Pflichtschulen in Vbg.</v>
      </c>
      <c r="C1" s="85"/>
      <c r="D1" s="85"/>
      <c r="E1" s="85"/>
      <c r="F1" s="85"/>
      <c r="G1" s="85"/>
      <c r="H1" s="85"/>
      <c r="I1" s="85"/>
    </row>
    <row r="2" spans="1:9" x14ac:dyDescent="0.25">
      <c r="A2" s="13"/>
      <c r="B2" s="14"/>
      <c r="C2" s="14"/>
    </row>
    <row r="3" spans="1:9" ht="18.75" x14ac:dyDescent="0.3">
      <c r="A3" s="82" t="s">
        <v>70</v>
      </c>
      <c r="B3" s="83"/>
      <c r="C3" s="31" t="s">
        <v>71</v>
      </c>
      <c r="D3" s="15"/>
      <c r="E3" s="16"/>
      <c r="F3" s="16"/>
      <c r="G3" s="16"/>
      <c r="H3" s="16"/>
      <c r="I3" s="7"/>
    </row>
    <row r="4" spans="1:9" ht="29.1" customHeight="1" x14ac:dyDescent="0.3">
      <c r="A4" s="30"/>
      <c r="B4" s="80" t="s">
        <v>25</v>
      </c>
      <c r="C4" s="81"/>
      <c r="D4" s="18" t="s">
        <v>13</v>
      </c>
      <c r="E4" s="17" t="s">
        <v>14</v>
      </c>
      <c r="F4" s="17" t="s">
        <v>15</v>
      </c>
      <c r="G4" s="17" t="s">
        <v>16</v>
      </c>
      <c r="H4" s="17" t="s">
        <v>17</v>
      </c>
      <c r="I4" s="9" t="s">
        <v>69</v>
      </c>
    </row>
    <row r="5" spans="1:9" ht="18.75" x14ac:dyDescent="0.3">
      <c r="A5" s="8"/>
      <c r="B5" s="19">
        <f>WEEKNUM(D5,21)</f>
        <v>37</v>
      </c>
      <c r="C5" s="32" t="s">
        <v>26</v>
      </c>
      <c r="D5" s="21">
        <f>Einstellungen2!B1</f>
        <v>45544</v>
      </c>
      <c r="E5" s="22">
        <f>D5+1</f>
        <v>45545</v>
      </c>
      <c r="F5" s="22">
        <f>E5+1</f>
        <v>45546</v>
      </c>
      <c r="G5" s="22">
        <f t="shared" ref="G5:H5" si="0">F5+1</f>
        <v>45547</v>
      </c>
      <c r="H5" s="22">
        <f t="shared" si="0"/>
        <v>45548</v>
      </c>
      <c r="I5" s="23"/>
    </row>
    <row r="6" spans="1:9" ht="18.75" x14ac:dyDescent="0.3">
      <c r="A6" s="8"/>
      <c r="B6" s="20">
        <f t="shared" ref="B6:B47" si="1">WEEKNUM(D6,21)</f>
        <v>38</v>
      </c>
      <c r="C6" s="33" t="s">
        <v>27</v>
      </c>
      <c r="D6" s="24">
        <f>D5+7</f>
        <v>45551</v>
      </c>
      <c r="E6" s="25">
        <f t="shared" ref="E6:H21" si="2">D6+1</f>
        <v>45552</v>
      </c>
      <c r="F6" s="25">
        <f t="shared" si="2"/>
        <v>45553</v>
      </c>
      <c r="G6" s="73">
        <f t="shared" si="2"/>
        <v>45554</v>
      </c>
      <c r="H6" s="25">
        <f t="shared" si="2"/>
        <v>45555</v>
      </c>
      <c r="I6" s="26" t="s">
        <v>119</v>
      </c>
    </row>
    <row r="7" spans="1:9" ht="18.75" x14ac:dyDescent="0.3">
      <c r="A7" s="8"/>
      <c r="B7" s="20">
        <f t="shared" si="1"/>
        <v>39</v>
      </c>
      <c r="C7" s="33" t="s">
        <v>28</v>
      </c>
      <c r="D7" s="24">
        <f t="shared" ref="D7:D47" si="3">D6+7</f>
        <v>45558</v>
      </c>
      <c r="E7" s="25">
        <f t="shared" si="2"/>
        <v>45559</v>
      </c>
      <c r="F7" s="25">
        <f t="shared" si="2"/>
        <v>45560</v>
      </c>
      <c r="G7" s="25">
        <f t="shared" si="2"/>
        <v>45561</v>
      </c>
      <c r="H7" s="25">
        <f t="shared" si="2"/>
        <v>45562</v>
      </c>
      <c r="I7" s="26" t="s">
        <v>124</v>
      </c>
    </row>
    <row r="8" spans="1:9" ht="18.75" x14ac:dyDescent="0.3">
      <c r="A8" s="8"/>
      <c r="B8" s="20">
        <f t="shared" si="1"/>
        <v>40</v>
      </c>
      <c r="C8" s="33" t="s">
        <v>29</v>
      </c>
      <c r="D8" s="24">
        <f t="shared" si="3"/>
        <v>45565</v>
      </c>
      <c r="E8" s="25">
        <f t="shared" si="2"/>
        <v>45566</v>
      </c>
      <c r="F8" s="25">
        <f t="shared" si="2"/>
        <v>45567</v>
      </c>
      <c r="G8" s="25">
        <f t="shared" si="2"/>
        <v>45568</v>
      </c>
      <c r="H8" s="25">
        <f t="shared" si="2"/>
        <v>45569</v>
      </c>
      <c r="I8" s="26"/>
    </row>
    <row r="9" spans="1:9" ht="18.75" x14ac:dyDescent="0.3">
      <c r="A9" s="8"/>
      <c r="B9" s="20">
        <f t="shared" si="1"/>
        <v>41</v>
      </c>
      <c r="C9" s="33" t="s">
        <v>30</v>
      </c>
      <c r="D9" s="74">
        <f t="shared" si="3"/>
        <v>45572</v>
      </c>
      <c r="E9" s="25">
        <f t="shared" si="2"/>
        <v>45573</v>
      </c>
      <c r="F9" s="25">
        <f t="shared" si="2"/>
        <v>45574</v>
      </c>
      <c r="G9" s="25">
        <f t="shared" si="2"/>
        <v>45575</v>
      </c>
      <c r="H9" s="25">
        <f t="shared" si="2"/>
        <v>45576</v>
      </c>
      <c r="I9" s="26" t="s">
        <v>120</v>
      </c>
    </row>
    <row r="10" spans="1:9" ht="18.75" x14ac:dyDescent="0.3">
      <c r="A10" s="8"/>
      <c r="B10" s="20">
        <f t="shared" si="1"/>
        <v>42</v>
      </c>
      <c r="C10" s="33" t="s">
        <v>31</v>
      </c>
      <c r="D10" s="24">
        <f t="shared" si="3"/>
        <v>45579</v>
      </c>
      <c r="E10" s="25">
        <f t="shared" si="2"/>
        <v>45580</v>
      </c>
      <c r="F10" s="25">
        <f t="shared" si="2"/>
        <v>45581</v>
      </c>
      <c r="G10" s="25">
        <f t="shared" si="2"/>
        <v>45582</v>
      </c>
      <c r="H10" s="25">
        <f t="shared" si="2"/>
        <v>45583</v>
      </c>
      <c r="I10" s="26"/>
    </row>
    <row r="11" spans="1:9" ht="18.75" x14ac:dyDescent="0.3">
      <c r="A11" s="8"/>
      <c r="B11" s="20">
        <f t="shared" si="1"/>
        <v>43</v>
      </c>
      <c r="C11" s="33" t="s">
        <v>32</v>
      </c>
      <c r="D11" s="24">
        <f t="shared" si="3"/>
        <v>45586</v>
      </c>
      <c r="E11" s="25">
        <f t="shared" si="2"/>
        <v>45587</v>
      </c>
      <c r="F11" s="25">
        <f t="shared" si="2"/>
        <v>45588</v>
      </c>
      <c r="G11" s="25">
        <f t="shared" si="2"/>
        <v>45589</v>
      </c>
      <c r="H11" s="25">
        <f t="shared" si="2"/>
        <v>45590</v>
      </c>
      <c r="I11" s="26"/>
    </row>
    <row r="12" spans="1:9" ht="18.75" x14ac:dyDescent="0.3">
      <c r="A12" s="8"/>
      <c r="B12" s="20">
        <f t="shared" si="1"/>
        <v>44</v>
      </c>
      <c r="C12" s="33" t="s">
        <v>33</v>
      </c>
      <c r="D12" s="24">
        <f t="shared" si="3"/>
        <v>45593</v>
      </c>
      <c r="E12" s="25">
        <f t="shared" si="2"/>
        <v>45594</v>
      </c>
      <c r="F12" s="25">
        <f t="shared" si="2"/>
        <v>45595</v>
      </c>
      <c r="G12" s="25">
        <f t="shared" si="2"/>
        <v>45596</v>
      </c>
      <c r="H12" s="25">
        <f t="shared" si="2"/>
        <v>45597</v>
      </c>
      <c r="I12" s="26" t="s">
        <v>99</v>
      </c>
    </row>
    <row r="13" spans="1:9" ht="18.75" x14ac:dyDescent="0.3">
      <c r="A13" s="8"/>
      <c r="B13" s="20">
        <f t="shared" si="1"/>
        <v>45</v>
      </c>
      <c r="C13" s="33" t="s">
        <v>34</v>
      </c>
      <c r="D13" s="24">
        <f t="shared" si="3"/>
        <v>45600</v>
      </c>
      <c r="E13" s="25">
        <f t="shared" si="2"/>
        <v>45601</v>
      </c>
      <c r="F13" s="25">
        <f t="shared" si="2"/>
        <v>45602</v>
      </c>
      <c r="G13" s="25">
        <f t="shared" si="2"/>
        <v>45603</v>
      </c>
      <c r="H13" s="25">
        <f t="shared" si="2"/>
        <v>45604</v>
      </c>
      <c r="I13" s="26"/>
    </row>
    <row r="14" spans="1:9" ht="18.75" x14ac:dyDescent="0.3">
      <c r="A14" s="8"/>
      <c r="B14" s="20">
        <f t="shared" si="1"/>
        <v>46</v>
      </c>
      <c r="C14" s="33" t="s">
        <v>35</v>
      </c>
      <c r="D14" s="24">
        <f t="shared" si="3"/>
        <v>45607</v>
      </c>
      <c r="E14" s="25">
        <f t="shared" si="2"/>
        <v>45608</v>
      </c>
      <c r="F14" s="25">
        <f t="shared" si="2"/>
        <v>45609</v>
      </c>
      <c r="G14" s="25">
        <f t="shared" si="2"/>
        <v>45610</v>
      </c>
      <c r="H14" s="25">
        <f t="shared" si="2"/>
        <v>45611</v>
      </c>
      <c r="I14" s="26"/>
    </row>
    <row r="15" spans="1:9" ht="18.75" x14ac:dyDescent="0.3">
      <c r="A15" s="8"/>
      <c r="B15" s="20">
        <f t="shared" si="1"/>
        <v>47</v>
      </c>
      <c r="C15" s="33" t="s">
        <v>36</v>
      </c>
      <c r="D15" s="24">
        <f t="shared" si="3"/>
        <v>45614</v>
      </c>
      <c r="E15" s="25">
        <f t="shared" si="2"/>
        <v>45615</v>
      </c>
      <c r="F15" s="25">
        <f t="shared" si="2"/>
        <v>45616</v>
      </c>
      <c r="G15" s="25">
        <f t="shared" si="2"/>
        <v>45617</v>
      </c>
      <c r="H15" s="79">
        <f t="shared" si="2"/>
        <v>45618</v>
      </c>
    </row>
    <row r="16" spans="1:9" ht="18.75" x14ac:dyDescent="0.3">
      <c r="A16" s="8"/>
      <c r="B16" s="20">
        <f t="shared" si="1"/>
        <v>48</v>
      </c>
      <c r="C16" s="33" t="s">
        <v>37</v>
      </c>
      <c r="D16" s="24">
        <f t="shared" si="3"/>
        <v>45621</v>
      </c>
      <c r="E16" s="25">
        <f t="shared" si="2"/>
        <v>45622</v>
      </c>
      <c r="F16" s="25">
        <f t="shared" si="2"/>
        <v>45623</v>
      </c>
      <c r="G16" s="25">
        <f t="shared" si="2"/>
        <v>45624</v>
      </c>
      <c r="H16" s="75">
        <f t="shared" si="2"/>
        <v>45625</v>
      </c>
      <c r="I16" s="26" t="s">
        <v>121</v>
      </c>
    </row>
    <row r="17" spans="1:9" ht="18.75" x14ac:dyDescent="0.3">
      <c r="A17" s="8"/>
      <c r="B17" s="20">
        <f t="shared" si="1"/>
        <v>49</v>
      </c>
      <c r="C17" s="33" t="s">
        <v>38</v>
      </c>
      <c r="D17" s="24">
        <f t="shared" si="3"/>
        <v>45628</v>
      </c>
      <c r="E17" s="25">
        <f t="shared" si="2"/>
        <v>45629</v>
      </c>
      <c r="F17" s="25">
        <f t="shared" si="2"/>
        <v>45630</v>
      </c>
      <c r="G17" s="25">
        <f t="shared" si="2"/>
        <v>45631</v>
      </c>
      <c r="H17" s="25">
        <f t="shared" si="2"/>
        <v>45632</v>
      </c>
      <c r="I17" s="26"/>
    </row>
    <row r="18" spans="1:9" ht="18.75" x14ac:dyDescent="0.3">
      <c r="A18" s="8"/>
      <c r="B18" s="20">
        <f t="shared" si="1"/>
        <v>50</v>
      </c>
      <c r="C18" s="33" t="s">
        <v>39</v>
      </c>
      <c r="D18" s="24">
        <f t="shared" si="3"/>
        <v>45635</v>
      </c>
      <c r="E18" s="25">
        <f t="shared" si="2"/>
        <v>45636</v>
      </c>
      <c r="F18" s="25">
        <f t="shared" si="2"/>
        <v>45637</v>
      </c>
      <c r="G18" s="25">
        <f t="shared" si="2"/>
        <v>45638</v>
      </c>
      <c r="H18" s="25">
        <f t="shared" si="2"/>
        <v>45639</v>
      </c>
      <c r="I18" s="26"/>
    </row>
    <row r="19" spans="1:9" ht="18.75" x14ac:dyDescent="0.3">
      <c r="A19" s="8"/>
      <c r="B19" s="20">
        <f t="shared" si="1"/>
        <v>51</v>
      </c>
      <c r="C19" s="33" t="s">
        <v>40</v>
      </c>
      <c r="D19" s="24">
        <f t="shared" si="3"/>
        <v>45642</v>
      </c>
      <c r="E19" s="25">
        <f t="shared" si="2"/>
        <v>45643</v>
      </c>
      <c r="F19" s="25">
        <f t="shared" si="2"/>
        <v>45644</v>
      </c>
      <c r="G19" s="25">
        <f t="shared" si="2"/>
        <v>45645</v>
      </c>
      <c r="H19" s="25">
        <f t="shared" si="2"/>
        <v>45646</v>
      </c>
      <c r="I19" s="26"/>
    </row>
    <row r="20" spans="1:9" ht="18.75" x14ac:dyDescent="0.3">
      <c r="A20" s="8"/>
      <c r="B20" s="20">
        <f t="shared" si="1"/>
        <v>52</v>
      </c>
      <c r="C20" s="33" t="s">
        <v>41</v>
      </c>
      <c r="D20" s="24">
        <f t="shared" si="3"/>
        <v>45649</v>
      </c>
      <c r="E20" s="25">
        <f t="shared" si="2"/>
        <v>45650</v>
      </c>
      <c r="F20" s="25">
        <f t="shared" si="2"/>
        <v>45651</v>
      </c>
      <c r="G20" s="25">
        <f t="shared" si="2"/>
        <v>45652</v>
      </c>
      <c r="H20" s="25">
        <f t="shared" si="2"/>
        <v>45653</v>
      </c>
      <c r="I20" s="84" t="s">
        <v>74</v>
      </c>
    </row>
    <row r="21" spans="1:9" ht="18.75" x14ac:dyDescent="0.3">
      <c r="A21" s="8"/>
      <c r="B21" s="20">
        <f t="shared" si="1"/>
        <v>1</v>
      </c>
      <c r="C21" s="33" t="s">
        <v>42</v>
      </c>
      <c r="D21" s="24">
        <f t="shared" si="3"/>
        <v>45656</v>
      </c>
      <c r="E21" s="25">
        <f t="shared" si="2"/>
        <v>45657</v>
      </c>
      <c r="F21" s="25">
        <f t="shared" si="2"/>
        <v>45658</v>
      </c>
      <c r="G21" s="25">
        <f t="shared" si="2"/>
        <v>45659</v>
      </c>
      <c r="H21" s="25">
        <f t="shared" si="2"/>
        <v>45660</v>
      </c>
      <c r="I21" s="84"/>
    </row>
    <row r="22" spans="1:9" ht="18.75" x14ac:dyDescent="0.3">
      <c r="A22" s="8"/>
      <c r="B22" s="20">
        <f t="shared" si="1"/>
        <v>2</v>
      </c>
      <c r="C22" s="33" t="s">
        <v>43</v>
      </c>
      <c r="D22" s="24">
        <f t="shared" si="3"/>
        <v>45663</v>
      </c>
      <c r="E22" s="25">
        <f t="shared" ref="E22:H37" si="4">D22+1</f>
        <v>45664</v>
      </c>
      <c r="F22" s="25">
        <f t="shared" si="4"/>
        <v>45665</v>
      </c>
      <c r="G22" s="25">
        <f t="shared" si="4"/>
        <v>45666</v>
      </c>
      <c r="H22" s="25">
        <f t="shared" si="4"/>
        <v>45667</v>
      </c>
      <c r="I22" s="26"/>
    </row>
    <row r="23" spans="1:9" ht="18.75" x14ac:dyDescent="0.3">
      <c r="A23" s="8"/>
      <c r="B23" s="20">
        <f t="shared" si="1"/>
        <v>3</v>
      </c>
      <c r="C23" s="33" t="s">
        <v>44</v>
      </c>
      <c r="D23" s="24">
        <f t="shared" si="3"/>
        <v>45670</v>
      </c>
      <c r="E23" s="25">
        <f t="shared" si="4"/>
        <v>45671</v>
      </c>
      <c r="F23" s="25">
        <f t="shared" si="4"/>
        <v>45672</v>
      </c>
      <c r="G23" s="25">
        <f t="shared" si="4"/>
        <v>45673</v>
      </c>
      <c r="H23" s="25">
        <f t="shared" si="4"/>
        <v>45674</v>
      </c>
      <c r="I23" s="26"/>
    </row>
    <row r="24" spans="1:9" ht="18.75" x14ac:dyDescent="0.3">
      <c r="A24" s="8"/>
      <c r="B24" s="20">
        <f t="shared" si="1"/>
        <v>4</v>
      </c>
      <c r="C24" s="33" t="s">
        <v>45</v>
      </c>
      <c r="D24" s="24">
        <f t="shared" si="3"/>
        <v>45677</v>
      </c>
      <c r="E24" s="25">
        <f t="shared" si="4"/>
        <v>45678</v>
      </c>
      <c r="F24" s="25">
        <f t="shared" si="4"/>
        <v>45679</v>
      </c>
      <c r="G24" s="25">
        <f t="shared" si="4"/>
        <v>45680</v>
      </c>
      <c r="H24" s="25">
        <f t="shared" si="4"/>
        <v>45681</v>
      </c>
      <c r="I24" s="26"/>
    </row>
    <row r="25" spans="1:9" ht="18.75" x14ac:dyDescent="0.3">
      <c r="A25" s="8"/>
      <c r="B25" s="20">
        <f t="shared" si="1"/>
        <v>5</v>
      </c>
      <c r="C25" s="33" t="s">
        <v>46</v>
      </c>
      <c r="D25" s="24">
        <f t="shared" si="3"/>
        <v>45684</v>
      </c>
      <c r="E25" s="25">
        <f t="shared" si="4"/>
        <v>45685</v>
      </c>
      <c r="F25" s="25">
        <f t="shared" si="4"/>
        <v>45686</v>
      </c>
      <c r="G25" s="75">
        <f t="shared" si="4"/>
        <v>45687</v>
      </c>
      <c r="H25" s="25">
        <f t="shared" si="4"/>
        <v>45688</v>
      </c>
      <c r="I25" s="26" t="s">
        <v>122</v>
      </c>
    </row>
    <row r="26" spans="1:9" ht="18.75" x14ac:dyDescent="0.3">
      <c r="A26" s="8"/>
      <c r="B26" s="20">
        <f t="shared" si="1"/>
        <v>6</v>
      </c>
      <c r="C26" s="33" t="s">
        <v>47</v>
      </c>
      <c r="D26" s="24">
        <f t="shared" si="3"/>
        <v>45691</v>
      </c>
      <c r="E26" s="25">
        <f t="shared" si="4"/>
        <v>45692</v>
      </c>
      <c r="F26" s="25">
        <f t="shared" si="4"/>
        <v>45693</v>
      </c>
      <c r="G26" s="25">
        <f t="shared" si="4"/>
        <v>45694</v>
      </c>
      <c r="H26" s="25">
        <f t="shared" si="4"/>
        <v>45695</v>
      </c>
      <c r="I26" s="26"/>
    </row>
    <row r="27" spans="1:9" ht="18.75" x14ac:dyDescent="0.3">
      <c r="A27" s="8"/>
      <c r="B27" s="20">
        <f t="shared" si="1"/>
        <v>7</v>
      </c>
      <c r="C27" s="33" t="s">
        <v>48</v>
      </c>
      <c r="D27" s="24">
        <f t="shared" si="3"/>
        <v>45698</v>
      </c>
      <c r="E27" s="25">
        <f t="shared" si="4"/>
        <v>45699</v>
      </c>
      <c r="F27" s="25">
        <f t="shared" si="4"/>
        <v>45700</v>
      </c>
      <c r="G27" s="25">
        <f t="shared" si="4"/>
        <v>45701</v>
      </c>
      <c r="H27" s="25">
        <f t="shared" si="4"/>
        <v>45702</v>
      </c>
      <c r="I27" s="26" t="s">
        <v>9</v>
      </c>
    </row>
    <row r="28" spans="1:9" ht="18.75" x14ac:dyDescent="0.3">
      <c r="A28" s="8"/>
      <c r="B28" s="20">
        <f t="shared" si="1"/>
        <v>8</v>
      </c>
      <c r="C28" s="33" t="s">
        <v>49</v>
      </c>
      <c r="D28" s="24">
        <f t="shared" si="3"/>
        <v>45705</v>
      </c>
      <c r="E28" s="25">
        <f t="shared" si="4"/>
        <v>45706</v>
      </c>
      <c r="F28" s="25">
        <f t="shared" si="4"/>
        <v>45707</v>
      </c>
      <c r="G28" s="25">
        <f t="shared" si="4"/>
        <v>45708</v>
      </c>
      <c r="H28" s="25">
        <f t="shared" si="4"/>
        <v>45709</v>
      </c>
      <c r="I28" s="26" t="s">
        <v>130</v>
      </c>
    </row>
    <row r="29" spans="1:9" ht="18.75" x14ac:dyDescent="0.3">
      <c r="A29" s="8"/>
      <c r="B29" s="20">
        <f t="shared" si="1"/>
        <v>9</v>
      </c>
      <c r="C29" s="33" t="s">
        <v>50</v>
      </c>
      <c r="D29" s="24">
        <f t="shared" si="3"/>
        <v>45712</v>
      </c>
      <c r="E29" s="25">
        <f t="shared" si="4"/>
        <v>45713</v>
      </c>
      <c r="F29" s="25">
        <f t="shared" si="4"/>
        <v>45714</v>
      </c>
      <c r="G29" s="25">
        <f t="shared" si="4"/>
        <v>45715</v>
      </c>
      <c r="H29" s="25">
        <f t="shared" si="4"/>
        <v>45716</v>
      </c>
      <c r="I29" s="26" t="s">
        <v>130</v>
      </c>
    </row>
    <row r="30" spans="1:9" ht="18.75" x14ac:dyDescent="0.3">
      <c r="A30" s="8"/>
      <c r="B30" s="20">
        <f t="shared" si="1"/>
        <v>10</v>
      </c>
      <c r="C30" s="33" t="s">
        <v>51</v>
      </c>
      <c r="D30" s="24">
        <f t="shared" si="3"/>
        <v>45719</v>
      </c>
      <c r="E30" s="25">
        <f t="shared" si="4"/>
        <v>45720</v>
      </c>
      <c r="F30" s="25">
        <f t="shared" si="4"/>
        <v>45721</v>
      </c>
      <c r="G30" s="25">
        <f t="shared" si="4"/>
        <v>45722</v>
      </c>
      <c r="H30" s="25">
        <f t="shared" si="4"/>
        <v>45723</v>
      </c>
      <c r="I30" s="26"/>
    </row>
    <row r="31" spans="1:9" ht="18.75" x14ac:dyDescent="0.3">
      <c r="A31" s="8"/>
      <c r="B31" s="20">
        <f t="shared" si="1"/>
        <v>11</v>
      </c>
      <c r="C31" s="33" t="s">
        <v>52</v>
      </c>
      <c r="D31" s="24">
        <f t="shared" si="3"/>
        <v>45726</v>
      </c>
      <c r="E31" s="25">
        <f t="shared" si="4"/>
        <v>45727</v>
      </c>
      <c r="F31" s="25">
        <f t="shared" si="4"/>
        <v>45728</v>
      </c>
      <c r="G31" s="25">
        <f t="shared" si="4"/>
        <v>45729</v>
      </c>
      <c r="H31" s="25">
        <f t="shared" si="4"/>
        <v>45730</v>
      </c>
      <c r="I31" s="26"/>
    </row>
    <row r="32" spans="1:9" ht="18.75" x14ac:dyDescent="0.3">
      <c r="A32" s="8"/>
      <c r="B32" s="20">
        <f t="shared" si="1"/>
        <v>12</v>
      </c>
      <c r="C32" s="33" t="s">
        <v>53</v>
      </c>
      <c r="D32" s="24">
        <f t="shared" si="3"/>
        <v>45733</v>
      </c>
      <c r="E32" s="25">
        <f t="shared" si="4"/>
        <v>45734</v>
      </c>
      <c r="F32" s="25">
        <f t="shared" si="4"/>
        <v>45735</v>
      </c>
      <c r="G32" s="25">
        <f t="shared" si="4"/>
        <v>45736</v>
      </c>
      <c r="H32" s="25">
        <f t="shared" si="4"/>
        <v>45737</v>
      </c>
      <c r="I32" s="26" t="s">
        <v>90</v>
      </c>
    </row>
    <row r="33" spans="1:9" ht="18.75" x14ac:dyDescent="0.3">
      <c r="A33" s="8"/>
      <c r="B33" s="20">
        <f t="shared" si="1"/>
        <v>13</v>
      </c>
      <c r="C33" s="33" t="s">
        <v>54</v>
      </c>
      <c r="D33" s="24">
        <f t="shared" si="3"/>
        <v>45740</v>
      </c>
      <c r="E33" s="25">
        <f t="shared" si="4"/>
        <v>45741</v>
      </c>
      <c r="F33" s="25">
        <f t="shared" si="4"/>
        <v>45742</v>
      </c>
      <c r="G33" s="25">
        <f t="shared" si="4"/>
        <v>45743</v>
      </c>
      <c r="H33" s="25">
        <f t="shared" si="4"/>
        <v>45744</v>
      </c>
      <c r="I33" s="26"/>
    </row>
    <row r="34" spans="1:9" ht="18.75" x14ac:dyDescent="0.3">
      <c r="A34" s="8"/>
      <c r="B34" s="20">
        <f t="shared" si="1"/>
        <v>14</v>
      </c>
      <c r="C34" s="33" t="s">
        <v>55</v>
      </c>
      <c r="D34" s="24">
        <f t="shared" si="3"/>
        <v>45747</v>
      </c>
      <c r="E34" s="25">
        <f t="shared" si="4"/>
        <v>45748</v>
      </c>
      <c r="F34" s="25">
        <f t="shared" si="4"/>
        <v>45749</v>
      </c>
      <c r="G34" s="25">
        <f t="shared" si="4"/>
        <v>45750</v>
      </c>
      <c r="H34" s="75">
        <f t="shared" si="4"/>
        <v>45751</v>
      </c>
      <c r="I34" s="26" t="s">
        <v>123</v>
      </c>
    </row>
    <row r="35" spans="1:9" ht="18.75" x14ac:dyDescent="0.3">
      <c r="A35" s="8"/>
      <c r="B35" s="20">
        <f t="shared" si="1"/>
        <v>15</v>
      </c>
      <c r="C35" s="33" t="s">
        <v>56</v>
      </c>
      <c r="D35" s="24">
        <f t="shared" si="3"/>
        <v>45754</v>
      </c>
      <c r="E35" s="25">
        <f t="shared" si="4"/>
        <v>45755</v>
      </c>
      <c r="F35" s="25">
        <f t="shared" si="4"/>
        <v>45756</v>
      </c>
      <c r="G35" s="25">
        <f t="shared" si="4"/>
        <v>45757</v>
      </c>
      <c r="H35" s="25">
        <f t="shared" si="4"/>
        <v>45758</v>
      </c>
      <c r="I35" s="26"/>
    </row>
    <row r="36" spans="1:9" ht="18.75" x14ac:dyDescent="0.3">
      <c r="A36" s="8"/>
      <c r="B36" s="20">
        <f t="shared" si="1"/>
        <v>16</v>
      </c>
      <c r="C36" s="33" t="s">
        <v>57</v>
      </c>
      <c r="D36" s="24">
        <f t="shared" si="3"/>
        <v>45761</v>
      </c>
      <c r="E36" s="25">
        <f t="shared" si="4"/>
        <v>45762</v>
      </c>
      <c r="F36" s="25">
        <f t="shared" si="4"/>
        <v>45763</v>
      </c>
      <c r="G36" s="25">
        <f t="shared" si="4"/>
        <v>45764</v>
      </c>
      <c r="H36" s="25">
        <f t="shared" si="4"/>
        <v>45765</v>
      </c>
      <c r="I36" s="26" t="s">
        <v>11</v>
      </c>
    </row>
    <row r="37" spans="1:9" ht="18.75" x14ac:dyDescent="0.3">
      <c r="A37" s="8"/>
      <c r="B37" s="20">
        <f t="shared" si="1"/>
        <v>17</v>
      </c>
      <c r="C37" s="33" t="s">
        <v>58</v>
      </c>
      <c r="D37" s="24">
        <f t="shared" si="3"/>
        <v>45768</v>
      </c>
      <c r="E37" s="25">
        <f t="shared" si="4"/>
        <v>45769</v>
      </c>
      <c r="F37" s="25">
        <f t="shared" si="4"/>
        <v>45770</v>
      </c>
      <c r="G37" s="77">
        <f>F37+1</f>
        <v>45771</v>
      </c>
      <c r="H37" s="78">
        <f t="shared" si="4"/>
        <v>45772</v>
      </c>
      <c r="I37" s="26" t="s">
        <v>129</v>
      </c>
    </row>
    <row r="38" spans="1:9" ht="18.75" x14ac:dyDescent="0.3">
      <c r="A38" s="8"/>
      <c r="B38" s="20">
        <f t="shared" si="1"/>
        <v>18</v>
      </c>
      <c r="C38" s="33" t="s">
        <v>59</v>
      </c>
      <c r="D38" s="24">
        <f t="shared" si="3"/>
        <v>45775</v>
      </c>
      <c r="E38" s="25">
        <f t="shared" ref="E38:H47" si="5">D38+1</f>
        <v>45776</v>
      </c>
      <c r="F38" s="25">
        <f t="shared" si="5"/>
        <v>45777</v>
      </c>
      <c r="G38" s="25">
        <f t="shared" si="5"/>
        <v>45778</v>
      </c>
      <c r="H38" s="72">
        <f t="shared" si="5"/>
        <v>45779</v>
      </c>
      <c r="I38" s="26" t="s">
        <v>126</v>
      </c>
    </row>
    <row r="39" spans="1:9" ht="18.75" x14ac:dyDescent="0.3">
      <c r="A39" s="8"/>
      <c r="B39" s="20">
        <f t="shared" si="1"/>
        <v>19</v>
      </c>
      <c r="C39" s="33" t="s">
        <v>60</v>
      </c>
      <c r="D39" s="24">
        <f t="shared" si="3"/>
        <v>45782</v>
      </c>
      <c r="E39" s="25">
        <f t="shared" si="5"/>
        <v>45783</v>
      </c>
      <c r="F39" s="25">
        <f t="shared" si="5"/>
        <v>45784</v>
      </c>
      <c r="G39" s="25">
        <f t="shared" si="5"/>
        <v>45785</v>
      </c>
      <c r="H39" s="25">
        <f t="shared" si="5"/>
        <v>45786</v>
      </c>
      <c r="I39" s="26"/>
    </row>
    <row r="40" spans="1:9" ht="18.75" x14ac:dyDescent="0.3">
      <c r="A40" s="8"/>
      <c r="B40" s="20">
        <f t="shared" si="1"/>
        <v>20</v>
      </c>
      <c r="C40" s="33" t="s">
        <v>61</v>
      </c>
      <c r="D40" s="24">
        <f t="shared" si="3"/>
        <v>45789</v>
      </c>
      <c r="E40" s="25">
        <f t="shared" si="5"/>
        <v>45790</v>
      </c>
      <c r="F40" s="25">
        <f t="shared" si="5"/>
        <v>45791</v>
      </c>
      <c r="G40" s="25">
        <f t="shared" si="5"/>
        <v>45792</v>
      </c>
      <c r="H40" s="25">
        <f t="shared" si="5"/>
        <v>45793</v>
      </c>
      <c r="I40" s="26"/>
    </row>
    <row r="41" spans="1:9" ht="18.75" x14ac:dyDescent="0.3">
      <c r="A41" s="8"/>
      <c r="B41" s="20">
        <f t="shared" si="1"/>
        <v>21</v>
      </c>
      <c r="C41" s="33" t="s">
        <v>62</v>
      </c>
      <c r="D41" s="24">
        <f t="shared" si="3"/>
        <v>45796</v>
      </c>
      <c r="E41" s="25">
        <f t="shared" si="5"/>
        <v>45797</v>
      </c>
      <c r="F41" s="25">
        <f t="shared" si="5"/>
        <v>45798</v>
      </c>
      <c r="G41" s="25">
        <f t="shared" si="5"/>
        <v>45799</v>
      </c>
      <c r="H41" s="25">
        <f t="shared" si="5"/>
        <v>45800</v>
      </c>
      <c r="I41" s="26"/>
    </row>
    <row r="42" spans="1:9" ht="18.75" x14ac:dyDescent="0.3">
      <c r="A42" s="8"/>
      <c r="B42" s="20">
        <f t="shared" si="1"/>
        <v>22</v>
      </c>
      <c r="C42" s="33" t="s">
        <v>63</v>
      </c>
      <c r="D42" s="24">
        <f t="shared" si="3"/>
        <v>45803</v>
      </c>
      <c r="E42" s="25">
        <f t="shared" si="5"/>
        <v>45804</v>
      </c>
      <c r="F42" s="25">
        <f t="shared" si="5"/>
        <v>45805</v>
      </c>
      <c r="G42" s="25">
        <f t="shared" si="5"/>
        <v>45806</v>
      </c>
      <c r="H42" s="72">
        <f t="shared" si="5"/>
        <v>45807</v>
      </c>
      <c r="I42" s="26" t="s">
        <v>127</v>
      </c>
    </row>
    <row r="43" spans="1:9" ht="18.75" x14ac:dyDescent="0.3">
      <c r="A43" s="8"/>
      <c r="B43" s="20">
        <f t="shared" si="1"/>
        <v>23</v>
      </c>
      <c r="C43" s="33" t="s">
        <v>64</v>
      </c>
      <c r="D43" s="24">
        <f t="shared" si="3"/>
        <v>45810</v>
      </c>
      <c r="E43" s="25">
        <f t="shared" si="5"/>
        <v>45811</v>
      </c>
      <c r="F43" s="25">
        <f t="shared" si="5"/>
        <v>45812</v>
      </c>
      <c r="G43" s="25">
        <f t="shared" si="5"/>
        <v>45813</v>
      </c>
      <c r="H43" s="25">
        <f t="shared" si="5"/>
        <v>45814</v>
      </c>
      <c r="I43" s="26"/>
    </row>
    <row r="44" spans="1:9" ht="18.75" x14ac:dyDescent="0.3">
      <c r="A44" s="8"/>
      <c r="B44" s="20">
        <f t="shared" si="1"/>
        <v>24</v>
      </c>
      <c r="C44" s="33" t="s">
        <v>65</v>
      </c>
      <c r="D44" s="24">
        <f t="shared" si="3"/>
        <v>45817</v>
      </c>
      <c r="E44" s="25">
        <f t="shared" si="5"/>
        <v>45818</v>
      </c>
      <c r="F44" s="25">
        <f t="shared" si="5"/>
        <v>45819</v>
      </c>
      <c r="G44" s="25">
        <f t="shared" si="5"/>
        <v>45820</v>
      </c>
      <c r="H44" s="25">
        <f t="shared" si="5"/>
        <v>45821</v>
      </c>
      <c r="I44" s="26" t="s">
        <v>78</v>
      </c>
    </row>
    <row r="45" spans="1:9" ht="18.75" x14ac:dyDescent="0.3">
      <c r="A45" s="8"/>
      <c r="B45" s="20">
        <f t="shared" si="1"/>
        <v>25</v>
      </c>
      <c r="C45" s="33" t="s">
        <v>66</v>
      </c>
      <c r="D45" s="24">
        <f t="shared" si="3"/>
        <v>45824</v>
      </c>
      <c r="E45" s="76">
        <f t="shared" si="5"/>
        <v>45825</v>
      </c>
      <c r="F45" s="25">
        <f t="shared" si="5"/>
        <v>45826</v>
      </c>
      <c r="G45" s="25">
        <f t="shared" si="5"/>
        <v>45827</v>
      </c>
      <c r="H45" s="72">
        <f t="shared" si="5"/>
        <v>45828</v>
      </c>
      <c r="I45" s="26" t="s">
        <v>128</v>
      </c>
    </row>
    <row r="46" spans="1:9" ht="18.75" x14ac:dyDescent="0.3">
      <c r="A46" s="8"/>
      <c r="B46" s="20">
        <f t="shared" si="1"/>
        <v>26</v>
      </c>
      <c r="C46" s="33" t="s">
        <v>67</v>
      </c>
      <c r="D46" s="24">
        <f t="shared" si="3"/>
        <v>45831</v>
      </c>
      <c r="E46" s="75">
        <f t="shared" si="5"/>
        <v>45832</v>
      </c>
      <c r="F46" s="25">
        <f t="shared" si="5"/>
        <v>45833</v>
      </c>
      <c r="G46" s="25">
        <f t="shared" si="5"/>
        <v>45834</v>
      </c>
      <c r="H46" s="25">
        <f t="shared" si="5"/>
        <v>45835</v>
      </c>
      <c r="I46" s="26" t="s">
        <v>125</v>
      </c>
    </row>
    <row r="47" spans="1:9" ht="18.75" x14ac:dyDescent="0.3">
      <c r="A47" s="8"/>
      <c r="B47" s="20">
        <f t="shared" si="1"/>
        <v>27</v>
      </c>
      <c r="C47" s="33" t="s">
        <v>68</v>
      </c>
      <c r="D47" s="24">
        <f t="shared" si="3"/>
        <v>45838</v>
      </c>
      <c r="E47" s="25">
        <f t="shared" si="5"/>
        <v>45839</v>
      </c>
      <c r="F47" s="25">
        <f t="shared" si="5"/>
        <v>45840</v>
      </c>
      <c r="G47" s="25">
        <f t="shared" si="5"/>
        <v>45841</v>
      </c>
      <c r="H47" s="25">
        <f t="shared" si="5"/>
        <v>45842</v>
      </c>
      <c r="I47" s="26"/>
    </row>
    <row r="48" spans="1:9" ht="32.1" customHeight="1" x14ac:dyDescent="0.25">
      <c r="D48" s="27">
        <f>Einstellungen2!I9</f>
        <v>35</v>
      </c>
      <c r="E48" s="28">
        <f>Einstellungen2!I10</f>
        <v>38</v>
      </c>
      <c r="F48" s="28">
        <f>Einstellungen2!I11</f>
        <v>37</v>
      </c>
      <c r="G48" s="28">
        <f>Einstellungen2!I12</f>
        <v>35</v>
      </c>
      <c r="H48" s="28">
        <f>Einstellungen2!I13</f>
        <v>38</v>
      </c>
      <c r="I48" s="29" t="str">
        <f xml:space="preserve"> "= " &amp;SUM(D48:H48) &amp; " Tage"</f>
        <v>= 183 Tage</v>
      </c>
    </row>
    <row r="49" spans="2:9" x14ac:dyDescent="0.25">
      <c r="H49" s="6" t="s">
        <v>118</v>
      </c>
    </row>
    <row r="50" spans="2:9" s="10" customFormat="1" ht="23.1" customHeight="1" x14ac:dyDescent="0.25">
      <c r="B50" s="11"/>
      <c r="C50" s="11"/>
      <c r="E50" s="12"/>
      <c r="I50" s="11"/>
    </row>
    <row r="51" spans="2:9" s="10" customFormat="1" ht="23.1" customHeight="1" x14ac:dyDescent="0.25">
      <c r="B51" s="11"/>
      <c r="C51" s="11"/>
      <c r="E51" s="12"/>
      <c r="I51" s="11"/>
    </row>
  </sheetData>
  <mergeCells count="4">
    <mergeCell ref="B1:I1"/>
    <mergeCell ref="A3:B3"/>
    <mergeCell ref="B4:C4"/>
    <mergeCell ref="I20:I21"/>
  </mergeCells>
  <pageMargins left="0.7" right="0.7" top="0.78740157499999996" bottom="0.78740157499999996" header="0.3" footer="0.3"/>
  <pageSetup paperSize="9" scale="6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2C0570A-CB0E-47C5-ADBA-B87168E754F4}">
            <xm:f>MATCH(D5,Einstellungen2!$B$28:$B$56,0)</xm:f>
            <x14:dxf>
              <font>
                <b/>
                <i val="0"/>
              </font>
              <fill>
                <patternFill>
                  <bgColor theme="4" tint="0.59996337778862885"/>
                </patternFill>
              </fill>
            </x14:dxf>
          </x14:cfRule>
          <x14:cfRule type="expression" priority="4" id="{BD18446A-FFDB-482B-91D6-91EF58E91ADF}">
            <xm:f>MATCH(D5,Einstellungen2!$B$7:$B$24,0)</xm:f>
            <x14:dxf>
              <font>
                <b/>
                <i val="0"/>
              </font>
              <fill>
                <patternFill>
                  <bgColor theme="7" tint="0.59996337778862885"/>
                </patternFill>
              </fill>
            </x14:dxf>
          </x14:cfRule>
          <xm:sqref>D5:H47</xm:sqref>
        </x14:conditionalFormatting>
        <x14:conditionalFormatting xmlns:xm="http://schemas.microsoft.com/office/excel/2006/main">
          <x14:cfRule type="expression" priority="1" id="{2B7656E8-EB19-4740-97F1-E266CD88999E}">
            <xm:f>MATCH(E48,Einstellungen1!$B$28:$B$56,0)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" id="{907DDCBD-7CE2-4A1C-9A3F-40AEC25D2F46}">
            <xm:f>MATCH(E48,Einstellungen1!$B$7:$B$24,0)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E48:I48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3B48C-5392-4FCB-9386-57530F7799CA}">
  <sheetPr>
    <pageSetUpPr fitToPage="1"/>
  </sheetPr>
  <dimension ref="A1:M25"/>
  <sheetViews>
    <sheetView workbookViewId="0">
      <selection sqref="A1:M1"/>
    </sheetView>
  </sheetViews>
  <sheetFormatPr baseColWidth="10" defaultRowHeight="15.75" x14ac:dyDescent="0.25"/>
  <cols>
    <col min="1" max="1" width="17" customWidth="1"/>
    <col min="2" max="2" width="4.125" customWidth="1"/>
    <col min="3" max="3" width="10.625" customWidth="1"/>
    <col min="4" max="4" width="4.125" customWidth="1"/>
    <col min="5" max="5" width="10.625" customWidth="1"/>
    <col min="6" max="6" width="4.125" customWidth="1"/>
    <col min="7" max="7" width="10.625" customWidth="1"/>
    <col min="8" max="8" width="4.125" customWidth="1"/>
    <col min="9" max="9" width="10.625" customWidth="1"/>
    <col min="10" max="10" width="4.125" customWidth="1"/>
    <col min="11" max="11" width="10.625" customWidth="1"/>
    <col min="12" max="12" width="4.125" customWidth="1"/>
    <col min="13" max="13" width="10.625" customWidth="1"/>
  </cols>
  <sheetData>
    <row r="1" spans="1:13" ht="28.5" x14ac:dyDescent="0.45">
      <c r="A1" s="86" t="s">
        <v>82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C2" s="36">
        <f>Einstellungen1!F2</f>
        <v>2023</v>
      </c>
      <c r="D2" s="36"/>
      <c r="E2" s="36">
        <f>C2+1</f>
        <v>2024</v>
      </c>
      <c r="F2" s="36"/>
      <c r="G2" s="36">
        <f>E2+1</f>
        <v>2025</v>
      </c>
      <c r="H2" s="36"/>
      <c r="I2" s="36">
        <f>G2+1</f>
        <v>2026</v>
      </c>
      <c r="J2" s="36"/>
      <c r="K2" s="36">
        <f>I2+1</f>
        <v>2027</v>
      </c>
      <c r="L2" s="36"/>
      <c r="M2" s="36">
        <f>K2+1</f>
        <v>2028</v>
      </c>
    </row>
    <row r="3" spans="1:13" x14ac:dyDescent="0.25">
      <c r="B3" s="87" t="str">
        <f>"SJ " &amp; C2 &amp; "/" &amp; C2+1</f>
        <v>SJ 2023/2024</v>
      </c>
      <c r="C3" s="88"/>
      <c r="D3" s="89" t="str">
        <f t="shared" ref="D3" si="0">"SJ " &amp; E2 &amp; "/" &amp; E2+1</f>
        <v>SJ 2024/2025</v>
      </c>
      <c r="E3" s="89"/>
      <c r="F3" s="87" t="str">
        <f t="shared" ref="F3" si="1">"SJ " &amp; G2 &amp; "/" &amp; G2+1</f>
        <v>SJ 2025/2026</v>
      </c>
      <c r="G3" s="88"/>
      <c r="H3" s="89" t="str">
        <f t="shared" ref="H3" si="2">"SJ " &amp; I2 &amp; "/" &amp; I2+1</f>
        <v>SJ 2026/2027</v>
      </c>
      <c r="I3" s="89"/>
      <c r="J3" s="87" t="str">
        <f t="shared" ref="J3" si="3">"SJ " &amp; K2 &amp; "/" &amp; K2+1</f>
        <v>SJ 2027/2028</v>
      </c>
      <c r="K3" s="88"/>
      <c r="L3" s="89" t="str">
        <f t="shared" ref="L3" si="4">"SJ " &amp; M2 &amp; "/" &amp; M2+1</f>
        <v>SJ 2028/2029</v>
      </c>
      <c r="M3" s="89"/>
    </row>
    <row r="4" spans="1:13" x14ac:dyDescent="0.25">
      <c r="A4" s="43" t="s">
        <v>83</v>
      </c>
      <c r="B4" s="46" t="str">
        <f>TEXT(WEEKDAY(C4),"TTT")</f>
        <v>Mo</v>
      </c>
      <c r="C4" s="47">
        <f>DATE(C2,9,14)-WEEKDAY(DATE(C2,9,14),2)+1</f>
        <v>45180</v>
      </c>
      <c r="D4" s="48" t="str">
        <f t="shared" ref="D4:D19" si="5">TEXT(WEEKDAY(E4),"TTT")</f>
        <v>Mo</v>
      </c>
      <c r="E4" s="49">
        <f>DATE(E2,9,14)-WEEKDAY(DATE(E2,9,14),2)+1</f>
        <v>45544</v>
      </c>
      <c r="F4" s="46" t="str">
        <f t="shared" ref="F4:F19" si="6">TEXT(WEEKDAY(G4),"TTT")</f>
        <v>Mo</v>
      </c>
      <c r="G4" s="47">
        <f>DATE(G2,9,14)-WEEKDAY(DATE(G2,9,14),2)+1</f>
        <v>45908</v>
      </c>
      <c r="H4" s="48" t="str">
        <f t="shared" ref="H4:H19" si="7">TEXT(WEEKDAY(I4),"TTT")</f>
        <v>Mo</v>
      </c>
      <c r="I4" s="49">
        <f>DATE(I2,9,14)-WEEKDAY(DATE(I2,9,14),2)+1</f>
        <v>46279</v>
      </c>
      <c r="J4" s="46" t="str">
        <f t="shared" ref="J4:J19" si="8">TEXT(WEEKDAY(K4),"TTT")</f>
        <v>Mo</v>
      </c>
      <c r="K4" s="47">
        <f>DATE(K2,9,14)-WEEKDAY(DATE(K2,9,14),2)+1</f>
        <v>46643</v>
      </c>
      <c r="L4" s="48" t="str">
        <f t="shared" ref="L4:L19" si="9">TEXT(WEEKDAY(M4),"TTT")</f>
        <v>Mo</v>
      </c>
      <c r="M4" s="47">
        <f>DATE(M2,9,14)-WEEKDAY(DATE(M2,9,14),2)+1</f>
        <v>47007</v>
      </c>
    </row>
    <row r="5" spans="1:13" x14ac:dyDescent="0.25">
      <c r="A5" s="41" t="s">
        <v>84</v>
      </c>
      <c r="B5" s="50" t="str">
        <f t="shared" ref="B5:B19" si="10">TEXT(WEEKDAY(C5),"TTT")</f>
        <v>Do</v>
      </c>
      <c r="C5" s="51">
        <f>DATE(C2,10,26)</f>
        <v>45225</v>
      </c>
      <c r="D5" s="52" t="str">
        <f t="shared" si="5"/>
        <v>Sa</v>
      </c>
      <c r="E5" s="53">
        <f>DATE(E2,10,26)</f>
        <v>45591</v>
      </c>
      <c r="F5" s="50" t="str">
        <f t="shared" si="6"/>
        <v>So</v>
      </c>
      <c r="G5" s="51">
        <f>DATE(G2,10,26)</f>
        <v>45956</v>
      </c>
      <c r="H5" s="52" t="str">
        <f t="shared" si="7"/>
        <v>Mo</v>
      </c>
      <c r="I5" s="53">
        <f>DATE(I2,10,26)</f>
        <v>46321</v>
      </c>
      <c r="J5" s="50" t="str">
        <f t="shared" si="8"/>
        <v>Di</v>
      </c>
      <c r="K5" s="51">
        <f>DATE(K2,10,26)</f>
        <v>46686</v>
      </c>
      <c r="L5" s="52" t="str">
        <f t="shared" si="9"/>
        <v>Do</v>
      </c>
      <c r="M5" s="51">
        <f>DATE(M2,10,26)</f>
        <v>47052</v>
      </c>
    </row>
    <row r="6" spans="1:13" x14ac:dyDescent="0.25">
      <c r="A6" s="41" t="s">
        <v>85</v>
      </c>
      <c r="B6" s="50" t="str">
        <f t="shared" si="10"/>
        <v>Mi</v>
      </c>
      <c r="C6" s="51">
        <f>DATE(C2,11,1)</f>
        <v>45231</v>
      </c>
      <c r="D6" s="52" t="str">
        <f t="shared" si="5"/>
        <v>Fr</v>
      </c>
      <c r="E6" s="53">
        <f>DATE(E2,11,1)</f>
        <v>45597</v>
      </c>
      <c r="F6" s="50" t="str">
        <f t="shared" si="6"/>
        <v>Sa</v>
      </c>
      <c r="G6" s="51">
        <f>DATE(G2,11,1)</f>
        <v>45962</v>
      </c>
      <c r="H6" s="52" t="str">
        <f t="shared" si="7"/>
        <v>So</v>
      </c>
      <c r="I6" s="53">
        <f>DATE(I2,11,1)</f>
        <v>46327</v>
      </c>
      <c r="J6" s="50" t="str">
        <f t="shared" si="8"/>
        <v>Mo</v>
      </c>
      <c r="K6" s="51">
        <f>DATE(K2,11,1)</f>
        <v>46692</v>
      </c>
      <c r="L6" s="52" t="str">
        <f t="shared" si="9"/>
        <v>Mi</v>
      </c>
      <c r="M6" s="51">
        <f>DATE(M2,11,1)</f>
        <v>47058</v>
      </c>
    </row>
    <row r="7" spans="1:13" x14ac:dyDescent="0.25">
      <c r="A7" s="41" t="s">
        <v>86</v>
      </c>
      <c r="B7" s="50" t="str">
        <f t="shared" si="10"/>
        <v>Do</v>
      </c>
      <c r="C7" s="51">
        <f>DATE(C2,11,2)</f>
        <v>45232</v>
      </c>
      <c r="D7" s="52" t="str">
        <f t="shared" si="5"/>
        <v>Sa</v>
      </c>
      <c r="E7" s="53">
        <f>DATE(E2,11,2)</f>
        <v>45598</v>
      </c>
      <c r="F7" s="50" t="str">
        <f t="shared" si="6"/>
        <v>So</v>
      </c>
      <c r="G7" s="51">
        <f>DATE(G2,11,2)</f>
        <v>45963</v>
      </c>
      <c r="H7" s="52" t="str">
        <f t="shared" si="7"/>
        <v>Mo</v>
      </c>
      <c r="I7" s="53">
        <f>DATE(I2,11,2)</f>
        <v>46328</v>
      </c>
      <c r="J7" s="50" t="str">
        <f t="shared" si="8"/>
        <v>Di</v>
      </c>
      <c r="K7" s="51">
        <f>DATE(K2,11,2)</f>
        <v>46693</v>
      </c>
      <c r="L7" s="52" t="str">
        <f t="shared" si="9"/>
        <v>Do</v>
      </c>
      <c r="M7" s="51">
        <f>DATE(M2,11,2)</f>
        <v>47059</v>
      </c>
    </row>
    <row r="8" spans="1:13" x14ac:dyDescent="0.25">
      <c r="A8" s="42" t="s">
        <v>73</v>
      </c>
      <c r="B8" s="54" t="str">
        <f t="shared" si="10"/>
        <v>Fr</v>
      </c>
      <c r="C8" s="55">
        <f>DATE(C2,12,8)</f>
        <v>45268</v>
      </c>
      <c r="D8" s="56" t="str">
        <f t="shared" si="5"/>
        <v>So</v>
      </c>
      <c r="E8" s="57">
        <f>DATE(E2,12,8)</f>
        <v>45634</v>
      </c>
      <c r="F8" s="54" t="str">
        <f t="shared" si="6"/>
        <v>Mo</v>
      </c>
      <c r="G8" s="55">
        <f>DATE(G2,12,8)</f>
        <v>45999</v>
      </c>
      <c r="H8" s="56" t="str">
        <f t="shared" si="7"/>
        <v>Di</v>
      </c>
      <c r="I8" s="57">
        <f>DATE(I2,12,8)</f>
        <v>46364</v>
      </c>
      <c r="J8" s="54" t="str">
        <f t="shared" si="8"/>
        <v>Mi</v>
      </c>
      <c r="K8" s="55">
        <f>DATE(K2,12,8)</f>
        <v>46729</v>
      </c>
      <c r="L8" s="56" t="str">
        <f t="shared" si="9"/>
        <v>Fr</v>
      </c>
      <c r="M8" s="55">
        <f>DATE(M2,12,8)</f>
        <v>47095</v>
      </c>
    </row>
    <row r="9" spans="1:13" x14ac:dyDescent="0.25">
      <c r="A9" s="43" t="s">
        <v>87</v>
      </c>
      <c r="B9" s="46" t="str">
        <f t="shared" si="10"/>
        <v>So</v>
      </c>
      <c r="C9" s="47">
        <f>IF(WEEKDAY(DATE(C2,12,23))=2,DATE(C2,12,23),DATE(C2,12,24))</f>
        <v>45284</v>
      </c>
      <c r="D9" s="48" t="str">
        <f t="shared" si="5"/>
        <v>Mo</v>
      </c>
      <c r="E9" s="49">
        <f>IF(WEEKDAY(DATE(E2,12,23))=2,DATE(E2,12,23),DATE(E2,12,24))</f>
        <v>45649</v>
      </c>
      <c r="F9" s="46" t="str">
        <f t="shared" si="6"/>
        <v>Mi</v>
      </c>
      <c r="G9" s="47">
        <f>IF(WEEKDAY(DATE(G2,12,23))=2,DATE(G2,12,23),DATE(G2,12,24))</f>
        <v>46015</v>
      </c>
      <c r="H9" s="48" t="str">
        <f t="shared" si="7"/>
        <v>Do</v>
      </c>
      <c r="I9" s="49">
        <f>IF(WEEKDAY(DATE(I2,12,23))=2,DATE(I2,12,23),DATE(I2,12,24))</f>
        <v>46380</v>
      </c>
      <c r="J9" s="46" t="str">
        <f t="shared" si="8"/>
        <v>Fr</v>
      </c>
      <c r="K9" s="47">
        <f>IF(WEEKDAY(DATE(K2,12,23))=2,DATE(K2,12,23),DATE(K2,12,24))</f>
        <v>46745</v>
      </c>
      <c r="L9" s="48" t="str">
        <f t="shared" si="9"/>
        <v>So</v>
      </c>
      <c r="M9" s="47">
        <f>IF(WEEKDAY(DATE(M2,12,23))=2,DATE(M2,12,23),DATE(M2,12,24))</f>
        <v>47111</v>
      </c>
    </row>
    <row r="10" spans="1:13" x14ac:dyDescent="0.25">
      <c r="A10" s="44" t="s">
        <v>88</v>
      </c>
      <c r="B10" s="58" t="str">
        <f t="shared" si="10"/>
        <v>Sa</v>
      </c>
      <c r="C10" s="59">
        <f>DATE(C2+1,1,6)</f>
        <v>45297</v>
      </c>
      <c r="D10" s="60" t="str">
        <f t="shared" si="5"/>
        <v>Mo</v>
      </c>
      <c r="E10" s="61">
        <f>DATE(E2+1,1,6)</f>
        <v>45663</v>
      </c>
      <c r="F10" s="58" t="str">
        <f t="shared" si="6"/>
        <v>Di</v>
      </c>
      <c r="G10" s="59">
        <f>DATE(G2+1,1,6)</f>
        <v>46028</v>
      </c>
      <c r="H10" s="60" t="str">
        <f t="shared" si="7"/>
        <v>Mi</v>
      </c>
      <c r="I10" s="61">
        <f>DATE(I2+1,1,6)</f>
        <v>46393</v>
      </c>
      <c r="J10" s="58" t="str">
        <f t="shared" si="8"/>
        <v>Do</v>
      </c>
      <c r="K10" s="59">
        <f>DATE(K2+1,1,6)</f>
        <v>46758</v>
      </c>
      <c r="L10" s="60" t="str">
        <f t="shared" si="9"/>
        <v>Sa</v>
      </c>
      <c r="M10" s="59">
        <f>DATE(M2+1,1,6)</f>
        <v>47124</v>
      </c>
    </row>
    <row r="11" spans="1:13" x14ac:dyDescent="0.25">
      <c r="A11" s="45" t="s">
        <v>89</v>
      </c>
      <c r="B11" s="62" t="str">
        <f t="shared" si="10"/>
        <v>Mo</v>
      </c>
      <c r="C11" s="67">
        <v>45334</v>
      </c>
      <c r="D11" s="64" t="str">
        <f t="shared" si="5"/>
        <v>Mo</v>
      </c>
      <c r="E11" s="63">
        <f>DATE(E2+1,2,21)-WEEKDAY(DATE(E2+1,2,21),2)+1</f>
        <v>45705</v>
      </c>
      <c r="F11" s="62" t="str">
        <f t="shared" si="6"/>
        <v>Mo</v>
      </c>
      <c r="G11" s="63">
        <f>DATE(G2+1,2,21)-WEEKDAY(DATE(G2+1,2,21),2)+1</f>
        <v>46069</v>
      </c>
      <c r="H11" s="64" t="str">
        <f t="shared" si="7"/>
        <v>Mo</v>
      </c>
      <c r="I11" s="65">
        <f>DATE(I2+1,2,21)-WEEKDAY(DATE(I2+1,2,21),2)+1</f>
        <v>46433</v>
      </c>
      <c r="J11" s="62" t="str">
        <f t="shared" si="8"/>
        <v>Mo</v>
      </c>
      <c r="K11" s="63">
        <f>DATE(K2+1,2,21)-WEEKDAY(DATE(K2+1,2,21),2)+1</f>
        <v>46804</v>
      </c>
      <c r="L11" s="64" t="str">
        <f t="shared" si="9"/>
        <v>Mo</v>
      </c>
      <c r="M11" s="63">
        <f>DATE(M2+1,2,21)-WEEKDAY(DATE(M2+1,2,21),2)+1</f>
        <v>47168</v>
      </c>
    </row>
    <row r="12" spans="1:13" x14ac:dyDescent="0.25">
      <c r="A12" s="41" t="s">
        <v>81</v>
      </c>
      <c r="B12" s="50" t="str">
        <f t="shared" si="10"/>
        <v>Di</v>
      </c>
      <c r="C12" s="51">
        <f>C14-48</f>
        <v>45335</v>
      </c>
      <c r="D12" s="52" t="str">
        <f t="shared" si="5"/>
        <v>Di</v>
      </c>
      <c r="E12" s="53">
        <f>E14-48</f>
        <v>45720</v>
      </c>
      <c r="F12" s="50" t="str">
        <f t="shared" si="6"/>
        <v>Di</v>
      </c>
      <c r="G12" s="51">
        <f>G14-48</f>
        <v>46070</v>
      </c>
      <c r="H12" s="52" t="str">
        <f t="shared" si="7"/>
        <v>Di</v>
      </c>
      <c r="I12" s="53">
        <f>I14-48</f>
        <v>46427</v>
      </c>
      <c r="J12" s="50" t="str">
        <f t="shared" si="8"/>
        <v>Di</v>
      </c>
      <c r="K12" s="51">
        <f>K14-48</f>
        <v>46812</v>
      </c>
      <c r="L12" s="52" t="str">
        <f t="shared" si="9"/>
        <v>Di</v>
      </c>
      <c r="M12" s="51">
        <f>M14-48</f>
        <v>47162</v>
      </c>
    </row>
    <row r="13" spans="1:13" x14ac:dyDescent="0.25">
      <c r="A13" s="41" t="s">
        <v>90</v>
      </c>
      <c r="B13" s="50" t="str">
        <f t="shared" si="10"/>
        <v>Di</v>
      </c>
      <c r="C13" s="51">
        <f>DATE(C2+1,3,19)</f>
        <v>45370</v>
      </c>
      <c r="D13" s="52" t="str">
        <f t="shared" si="5"/>
        <v>Mi</v>
      </c>
      <c r="E13" s="53">
        <f>DATE(E2+1,3,19)</f>
        <v>45735</v>
      </c>
      <c r="F13" s="50" t="str">
        <f t="shared" si="6"/>
        <v>Do</v>
      </c>
      <c r="G13" s="51">
        <f>DATE(G2+1,3,19)</f>
        <v>46100</v>
      </c>
      <c r="H13" s="52" t="str">
        <f t="shared" si="7"/>
        <v>Fr</v>
      </c>
      <c r="I13" s="53">
        <f>DATE(I2+1,3,19)</f>
        <v>46465</v>
      </c>
      <c r="J13" s="50" t="str">
        <f t="shared" si="8"/>
        <v>So</v>
      </c>
      <c r="K13" s="51">
        <f>DATE(K2+1,3,19)</f>
        <v>46831</v>
      </c>
      <c r="L13" s="52" t="str">
        <f t="shared" si="9"/>
        <v>Mo</v>
      </c>
      <c r="M13" s="51">
        <f>DATE(M2+1,3,19)</f>
        <v>47196</v>
      </c>
    </row>
    <row r="14" spans="1:13" x14ac:dyDescent="0.25">
      <c r="A14" s="44" t="s">
        <v>76</v>
      </c>
      <c r="B14" s="58" t="str">
        <f t="shared" si="10"/>
        <v>Mo</v>
      </c>
      <c r="C14" s="59">
        <f>DOLLAR((DAY(MINUTE((C2+1)/38)/2+55)&amp;".4."&amp;(C2+1))/7,)*7-5</f>
        <v>45383</v>
      </c>
      <c r="D14" s="60" t="str">
        <f t="shared" si="5"/>
        <v>Mo</v>
      </c>
      <c r="E14" s="61">
        <f>DOLLAR((DAY(MINUTE((E2+1)/38)/2+55)&amp;".4."&amp;(E2+1))/7,)*7-5</f>
        <v>45768</v>
      </c>
      <c r="F14" s="58" t="str">
        <f t="shared" si="6"/>
        <v>Mo</v>
      </c>
      <c r="G14" s="59">
        <f>DOLLAR((DAY(MINUTE((G2+1)/38)/2+55)&amp;".4."&amp;(G2+1))/7,)*7-5</f>
        <v>46118</v>
      </c>
      <c r="H14" s="60" t="str">
        <f t="shared" si="7"/>
        <v>Mo</v>
      </c>
      <c r="I14" s="61">
        <f>DOLLAR((DAY(MINUTE((I2+1)/38)/2+55)&amp;".4."&amp;(I2+1))/7,)*7-5</f>
        <v>46475</v>
      </c>
      <c r="J14" s="58" t="str">
        <f t="shared" si="8"/>
        <v>Mo</v>
      </c>
      <c r="K14" s="59">
        <f>DOLLAR((DAY(MINUTE((K2+1)/38)/2+55)&amp;".4."&amp;(K2+1))/7,)*7-5</f>
        <v>46860</v>
      </c>
      <c r="L14" s="60" t="str">
        <f t="shared" si="9"/>
        <v>Mo</v>
      </c>
      <c r="M14" s="59">
        <f>DOLLAR((DAY(MINUTE((M2+1)/38)/2+55)&amp;".4."&amp;(M2+1))/7,)*7-5</f>
        <v>47210</v>
      </c>
    </row>
    <row r="15" spans="1:13" x14ac:dyDescent="0.25">
      <c r="A15" s="45" t="s">
        <v>75</v>
      </c>
      <c r="B15" s="62" t="str">
        <f t="shared" si="10"/>
        <v>Mi</v>
      </c>
      <c r="C15" s="63">
        <f>DATE(C2+1,5,1)</f>
        <v>45413</v>
      </c>
      <c r="D15" s="64" t="str">
        <f t="shared" si="5"/>
        <v>Do</v>
      </c>
      <c r="E15" s="65">
        <f>DATE(E2+1,5,1)</f>
        <v>45778</v>
      </c>
      <c r="F15" s="62" t="str">
        <f t="shared" si="6"/>
        <v>Fr</v>
      </c>
      <c r="G15" s="63">
        <f>DATE(G2+1,5,1)</f>
        <v>46143</v>
      </c>
      <c r="H15" s="64" t="str">
        <f t="shared" si="7"/>
        <v>Sa</v>
      </c>
      <c r="I15" s="65">
        <f>DATE(I2+1,5,1)</f>
        <v>46508</v>
      </c>
      <c r="J15" s="62" t="str">
        <f t="shared" si="8"/>
        <v>Mo</v>
      </c>
      <c r="K15" s="63">
        <f>DATE(K2+1,5,1)</f>
        <v>46874</v>
      </c>
      <c r="L15" s="64" t="str">
        <f t="shared" si="9"/>
        <v>Di</v>
      </c>
      <c r="M15" s="63">
        <f>DATE(M2+1,5,1)</f>
        <v>47239</v>
      </c>
    </row>
    <row r="16" spans="1:13" x14ac:dyDescent="0.25">
      <c r="A16" s="41" t="s">
        <v>91</v>
      </c>
      <c r="B16" s="50" t="str">
        <f t="shared" si="10"/>
        <v>Do</v>
      </c>
      <c r="C16" s="51">
        <f>C14+38</f>
        <v>45421</v>
      </c>
      <c r="D16" s="52" t="str">
        <f t="shared" si="5"/>
        <v>Do</v>
      </c>
      <c r="E16" s="53">
        <f>E14+38</f>
        <v>45806</v>
      </c>
      <c r="F16" s="50" t="str">
        <f t="shared" si="6"/>
        <v>Do</v>
      </c>
      <c r="G16" s="51">
        <f>G14+38</f>
        <v>46156</v>
      </c>
      <c r="H16" s="52" t="str">
        <f t="shared" si="7"/>
        <v>Do</v>
      </c>
      <c r="I16" s="53">
        <f>I14+38</f>
        <v>46513</v>
      </c>
      <c r="J16" s="50" t="str">
        <f t="shared" si="8"/>
        <v>Do</v>
      </c>
      <c r="K16" s="51">
        <f>K14+38</f>
        <v>46898</v>
      </c>
      <c r="L16" s="52" t="str">
        <f t="shared" si="9"/>
        <v>Do</v>
      </c>
      <c r="M16" s="51">
        <f>M14+38</f>
        <v>47248</v>
      </c>
    </row>
    <row r="17" spans="1:13" x14ac:dyDescent="0.25">
      <c r="A17" s="44" t="s">
        <v>78</v>
      </c>
      <c r="B17" s="58" t="str">
        <f t="shared" si="10"/>
        <v>Mo</v>
      </c>
      <c r="C17" s="59">
        <f>C14+49</f>
        <v>45432</v>
      </c>
      <c r="D17" s="60" t="str">
        <f t="shared" si="5"/>
        <v>Mo</v>
      </c>
      <c r="E17" s="61">
        <f>E14+49</f>
        <v>45817</v>
      </c>
      <c r="F17" s="58" t="str">
        <f t="shared" si="6"/>
        <v>Mo</v>
      </c>
      <c r="G17" s="59">
        <f>G14+49</f>
        <v>46167</v>
      </c>
      <c r="H17" s="60" t="str">
        <f t="shared" si="7"/>
        <v>Mo</v>
      </c>
      <c r="I17" s="61">
        <f>I14+49</f>
        <v>46524</v>
      </c>
      <c r="J17" s="58" t="str">
        <f t="shared" si="8"/>
        <v>Mo</v>
      </c>
      <c r="K17" s="59">
        <f>K14+49</f>
        <v>46909</v>
      </c>
      <c r="L17" s="60" t="str">
        <f t="shared" si="9"/>
        <v>Mo</v>
      </c>
      <c r="M17" s="59">
        <f>M14+49</f>
        <v>47259</v>
      </c>
    </row>
    <row r="18" spans="1:13" x14ac:dyDescent="0.25">
      <c r="A18" s="45" t="s">
        <v>79</v>
      </c>
      <c r="B18" s="62" t="str">
        <f t="shared" si="10"/>
        <v>Do</v>
      </c>
      <c r="C18" s="63">
        <f>C14+59</f>
        <v>45442</v>
      </c>
      <c r="D18" s="64" t="str">
        <f t="shared" si="5"/>
        <v>Do</v>
      </c>
      <c r="E18" s="65">
        <f>E14+59</f>
        <v>45827</v>
      </c>
      <c r="F18" s="62" t="str">
        <f t="shared" si="6"/>
        <v>Do</v>
      </c>
      <c r="G18" s="63">
        <f>G14+59</f>
        <v>46177</v>
      </c>
      <c r="H18" s="64" t="str">
        <f t="shared" si="7"/>
        <v>Do</v>
      </c>
      <c r="I18" s="65">
        <f>I14+59</f>
        <v>46534</v>
      </c>
      <c r="J18" s="62" t="str">
        <f t="shared" si="8"/>
        <v>Do</v>
      </c>
      <c r="K18" s="63">
        <f>K14+59</f>
        <v>46919</v>
      </c>
      <c r="L18" s="64" t="str">
        <f t="shared" si="9"/>
        <v>Do</v>
      </c>
      <c r="M18" s="63">
        <f>M14+59</f>
        <v>47269</v>
      </c>
    </row>
    <row r="19" spans="1:13" x14ac:dyDescent="0.25">
      <c r="A19" s="41" t="s">
        <v>92</v>
      </c>
      <c r="B19" s="58" t="str">
        <f t="shared" si="10"/>
        <v>Fr</v>
      </c>
      <c r="C19" s="59">
        <f>DATE(C2+1,9,14)-WEEKDAY(DATE(C2+1,9,14),2)+1-(9*7+3)</f>
        <v>45478</v>
      </c>
      <c r="D19" s="52" t="str">
        <f t="shared" si="5"/>
        <v>Fr</v>
      </c>
      <c r="E19" s="53">
        <f>DATE(E2+1,9,14)-WEEKDAY(DATE(E2+1,9,14),2)+1-(9*7+3)</f>
        <v>45842</v>
      </c>
      <c r="F19" s="58" t="str">
        <f t="shared" si="6"/>
        <v>Fr</v>
      </c>
      <c r="G19" s="59">
        <f>DATE(G2+1,9,14)-WEEKDAY(DATE(G2+1,9,14),2)+1-(9*7+3)</f>
        <v>46213</v>
      </c>
      <c r="H19" s="52" t="str">
        <f t="shared" si="7"/>
        <v>Fr</v>
      </c>
      <c r="I19" s="53">
        <f>DATE(I2+1,9,14)-WEEKDAY(DATE(I2+1,9,14),2)+1-(9*7+3)</f>
        <v>46577</v>
      </c>
      <c r="J19" s="58" t="str">
        <f t="shared" si="8"/>
        <v>Fr</v>
      </c>
      <c r="K19" s="59">
        <f>DATE(K2+1,9,14)-WEEKDAY(DATE(K2+1,9,14),2)+1-(9*7+3)</f>
        <v>46941</v>
      </c>
      <c r="L19" s="52" t="str">
        <f t="shared" si="9"/>
        <v>Fr</v>
      </c>
      <c r="M19" s="51">
        <f>DATE(M2+1,9,14)-WEEKDAY(DATE(M2+1,9,14),2)+1-(9*7+3)</f>
        <v>47305</v>
      </c>
    </row>
    <row r="22" spans="1:13" x14ac:dyDescent="0.25">
      <c r="C22" s="37"/>
      <c r="D22" t="s">
        <v>93</v>
      </c>
      <c r="E22" t="s">
        <v>94</v>
      </c>
    </row>
    <row r="23" spans="1:13" x14ac:dyDescent="0.25">
      <c r="C23" s="40"/>
      <c r="D23" t="s">
        <v>93</v>
      </c>
      <c r="E23" t="s">
        <v>97</v>
      </c>
    </row>
    <row r="24" spans="1:13" x14ac:dyDescent="0.25">
      <c r="C24" s="38"/>
      <c r="D24" t="s">
        <v>93</v>
      </c>
      <c r="E24" t="s">
        <v>95</v>
      </c>
    </row>
    <row r="25" spans="1:13" x14ac:dyDescent="0.25">
      <c r="C25" s="39"/>
      <c r="D25" t="s">
        <v>93</v>
      </c>
      <c r="E25" t="s">
        <v>96</v>
      </c>
    </row>
  </sheetData>
  <sheetProtection sheet="1" objects="1" scenarios="1"/>
  <mergeCells count="7">
    <mergeCell ref="A1:M1"/>
    <mergeCell ref="B3:C3"/>
    <mergeCell ref="D3:E3"/>
    <mergeCell ref="F3:G3"/>
    <mergeCell ref="H3:I3"/>
    <mergeCell ref="J3:K3"/>
    <mergeCell ref="L3:M3"/>
  </mergeCells>
  <conditionalFormatting sqref="B5">
    <cfRule type="expression" dxfId="33" priority="25">
      <formula>OR(B5="Di",B5="Do")</formula>
    </cfRule>
  </conditionalFormatting>
  <conditionalFormatting sqref="B8">
    <cfRule type="expression" dxfId="32" priority="19">
      <formula>OR(B8="Di",B8="Do")</formula>
    </cfRule>
  </conditionalFormatting>
  <conditionalFormatting sqref="B15">
    <cfRule type="expression" dxfId="31" priority="13">
      <formula>OR(B15="Di",B15="Do")</formula>
    </cfRule>
  </conditionalFormatting>
  <conditionalFormatting sqref="C9">
    <cfRule type="expression" dxfId="30" priority="7">
      <formula>DAY(C9)=23</formula>
    </cfRule>
  </conditionalFormatting>
  <conditionalFormatting sqref="C11">
    <cfRule type="expression" dxfId="29" priority="32">
      <formula>AND(C12&lt;C11,C11-C12&lt;7)</formula>
    </cfRule>
  </conditionalFormatting>
  <conditionalFormatting sqref="D5">
    <cfRule type="expression" dxfId="28" priority="23">
      <formula>OR(D5="Di",D5="Do")</formula>
    </cfRule>
  </conditionalFormatting>
  <conditionalFormatting sqref="D8">
    <cfRule type="expression" dxfId="27" priority="18">
      <formula>OR(D8="Di",D8="Do")</formula>
    </cfRule>
  </conditionalFormatting>
  <conditionalFormatting sqref="D15">
    <cfRule type="expression" dxfId="26" priority="12">
      <formula>OR(D15="Di",D15="Do")</formula>
    </cfRule>
  </conditionalFormatting>
  <conditionalFormatting sqref="E9">
    <cfRule type="expression" dxfId="25" priority="6">
      <formula>DAY(E9)=23</formula>
    </cfRule>
  </conditionalFormatting>
  <conditionalFormatting sqref="E11">
    <cfRule type="expression" dxfId="24" priority="1">
      <formula>AND(E12&lt;E11,E11-E12&lt;7)</formula>
    </cfRule>
  </conditionalFormatting>
  <conditionalFormatting sqref="F5">
    <cfRule type="expression" dxfId="23" priority="22">
      <formula>OR(F5="Di",F5="Do")</formula>
    </cfRule>
  </conditionalFormatting>
  <conditionalFormatting sqref="F8">
    <cfRule type="expression" dxfId="22" priority="17">
      <formula>OR(F8="Di",F8="Do")</formula>
    </cfRule>
  </conditionalFormatting>
  <conditionalFormatting sqref="F15">
    <cfRule type="expression" dxfId="21" priority="11">
      <formula>OR(F15="Di",F15="Do")</formula>
    </cfRule>
  </conditionalFormatting>
  <conditionalFormatting sqref="G9">
    <cfRule type="expression" dxfId="20" priority="5">
      <formula>DAY(G9)=23</formula>
    </cfRule>
  </conditionalFormatting>
  <conditionalFormatting sqref="G11">
    <cfRule type="expression" dxfId="19" priority="29">
      <formula>AND(G12&lt;G11,G11-G12&lt;7)</formula>
    </cfRule>
  </conditionalFormatting>
  <conditionalFormatting sqref="H5">
    <cfRule type="expression" dxfId="18" priority="21">
      <formula>OR(H5="Di",H5="Do")</formula>
    </cfRule>
  </conditionalFormatting>
  <conditionalFormatting sqref="H8">
    <cfRule type="expression" dxfId="17" priority="16">
      <formula>OR(H8="Di",H8="Do")</formula>
    </cfRule>
  </conditionalFormatting>
  <conditionalFormatting sqref="H15">
    <cfRule type="expression" dxfId="16" priority="10">
      <formula>OR(H15="Di",H15="Do")</formula>
    </cfRule>
  </conditionalFormatting>
  <conditionalFormatting sqref="I9">
    <cfRule type="expression" dxfId="15" priority="4">
      <formula>DAY(I9)=23</formula>
    </cfRule>
  </conditionalFormatting>
  <conditionalFormatting sqref="I11">
    <cfRule type="expression" dxfId="14" priority="28">
      <formula>AND(I12&lt;I11,I11-I12&lt;7)</formula>
    </cfRule>
  </conditionalFormatting>
  <conditionalFormatting sqref="J5">
    <cfRule type="expression" dxfId="13" priority="20">
      <formula>OR(J5="Di",J5="Do")</formula>
    </cfRule>
  </conditionalFormatting>
  <conditionalFormatting sqref="J8">
    <cfRule type="expression" dxfId="12" priority="15">
      <formula>OR(J8="Di",J8="Do")</formula>
    </cfRule>
  </conditionalFormatting>
  <conditionalFormatting sqref="J15">
    <cfRule type="expression" dxfId="11" priority="9">
      <formula>OR(J15="Di",J15="Do")</formula>
    </cfRule>
  </conditionalFormatting>
  <conditionalFormatting sqref="K9">
    <cfRule type="expression" dxfId="10" priority="3">
      <formula>DAY(K9)=23</formula>
    </cfRule>
  </conditionalFormatting>
  <conditionalFormatting sqref="K11">
    <cfRule type="expression" dxfId="9" priority="27">
      <formula>AND(K12&lt;K11,K11-K12&lt;7)</formula>
    </cfRule>
  </conditionalFormatting>
  <conditionalFormatting sqref="L5">
    <cfRule type="expression" dxfId="8" priority="24">
      <formula>OR(L5="Di",L5="Do")</formula>
    </cfRule>
  </conditionalFormatting>
  <conditionalFormatting sqref="L8">
    <cfRule type="expression" dxfId="7" priority="14">
      <formula>OR(L8="Di",L8="Do")</formula>
    </cfRule>
  </conditionalFormatting>
  <conditionalFormatting sqref="L15">
    <cfRule type="expression" dxfId="6" priority="8">
      <formula>OR(L15="Di",L15="Do")</formula>
    </cfRule>
  </conditionalFormatting>
  <conditionalFormatting sqref="M9">
    <cfRule type="expression" dxfId="5" priority="2">
      <formula>DAY(M9)=23</formula>
    </cfRule>
  </conditionalFormatting>
  <conditionalFormatting sqref="M11">
    <cfRule type="expression" dxfId="4" priority="26">
      <formula>AND(M12&lt;M11,M11-M12&lt;7)</formula>
    </cfRule>
  </conditionalFormatting>
  <pageMargins left="0.7" right="0.7" top="0.78740157499999996" bottom="0.78740157499999996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CF97-13AB-4A1C-B6F5-03B007B446D2}">
  <sheetPr>
    <pageSetUpPr fitToPage="1"/>
  </sheetPr>
  <dimension ref="A1:R74"/>
  <sheetViews>
    <sheetView workbookViewId="0">
      <selection sqref="A1:R1"/>
    </sheetView>
  </sheetViews>
  <sheetFormatPr baseColWidth="10" defaultRowHeight="15.75" x14ac:dyDescent="0.25"/>
  <cols>
    <col min="1" max="2" width="4.125" customWidth="1"/>
    <col min="3" max="3" width="18.625" customWidth="1"/>
    <col min="4" max="5" width="4.125" customWidth="1"/>
    <col min="6" max="6" width="18.625" customWidth="1"/>
    <col min="7" max="8" width="4.125" customWidth="1"/>
    <col min="9" max="9" width="18.625" customWidth="1"/>
    <col min="10" max="11" width="4.125" customWidth="1"/>
    <col min="12" max="12" width="18.625" customWidth="1"/>
    <col min="13" max="14" width="4.125" customWidth="1"/>
    <col min="15" max="15" width="18.625" customWidth="1"/>
    <col min="16" max="17" width="4.125" customWidth="1"/>
    <col min="18" max="18" width="18.625" customWidth="1"/>
  </cols>
  <sheetData>
    <row r="1" spans="1:18" ht="26.25" x14ac:dyDescent="0.4">
      <c r="A1" s="90" t="str">
        <f>"Jahresübersicht "&amp;Einstellungen1!F3</f>
        <v>Jahresübersicht 2023/2024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3" spans="1:18" ht="18.75" x14ac:dyDescent="0.3">
      <c r="A3" s="94" t="s">
        <v>100</v>
      </c>
      <c r="B3" s="94"/>
      <c r="C3" s="94"/>
      <c r="D3" s="94" t="s">
        <v>101</v>
      </c>
      <c r="E3" s="94"/>
      <c r="F3" s="94"/>
      <c r="G3" s="94" t="s">
        <v>102</v>
      </c>
      <c r="H3" s="94"/>
      <c r="I3" s="94"/>
      <c r="J3" s="94" t="s">
        <v>103</v>
      </c>
      <c r="K3" s="94"/>
      <c r="L3" s="94"/>
      <c r="M3" s="94" t="s">
        <v>104</v>
      </c>
      <c r="N3" s="94"/>
      <c r="O3" s="94"/>
      <c r="P3" s="94" t="s">
        <v>105</v>
      </c>
      <c r="Q3" s="94"/>
      <c r="R3" s="94"/>
    </row>
    <row r="4" spans="1:18" x14ac:dyDescent="0.25">
      <c r="A4" s="68">
        <v>1</v>
      </c>
      <c r="B4" s="69" t="str">
        <f>TEXT(WEEKDAY(DATE(Einstellungen1!$F$2,9,Jahresübersicht!A4)),"TTT")</f>
        <v>Fr</v>
      </c>
      <c r="C4" s="70" t="str">
        <f>IF(ISERROR(VLOOKUP(DATE(Einstellungen1!$F$2,9,Jahresübersicht!A4),Einstellungen1!$M$7:$N$65,2,FALSE)),"",VLOOKUP(DATE(Einstellungen1!$F$2,9,Jahresübersicht!A4),Einstellungen1!$M$7:$N$65,2,FALSE))</f>
        <v/>
      </c>
      <c r="D4" s="68">
        <v>1</v>
      </c>
      <c r="E4" s="69" t="str">
        <f>TEXT(WEEKDAY(DATE(Einstellungen1!$F$2,10,Jahresübersicht!D4)),"TTT")</f>
        <v>So</v>
      </c>
      <c r="F4" s="70" t="str">
        <f>IF(ISERROR(VLOOKUP(DATE(Einstellungen1!$F$2,10,Jahresübersicht!D4),Einstellungen1!$M$7:$N$65,2,FALSE)),"",VLOOKUP(DATE(Einstellungen1!$F$2,10,Jahresübersicht!D4),Einstellungen1!$M$7:$N$65,2,FALSE))</f>
        <v/>
      </c>
      <c r="G4" s="68">
        <v>1</v>
      </c>
      <c r="H4" s="69" t="str">
        <f>TEXT(WEEKDAY(DATE(Einstellungen1!$F$2,11,Jahresübersicht!G4)),"TTT")</f>
        <v>Mi</v>
      </c>
      <c r="I4" s="70" t="str">
        <f>IF(ISERROR(VLOOKUP(DATE(Einstellungen1!$F$2,11,Jahresübersicht!G4),Einstellungen1!$M$7:$N$65,2,FALSE)),"",VLOOKUP(DATE(Einstellungen1!$F$2,11,Jahresübersicht!G4),Einstellungen1!$M$7:$N$65,2,FALSE))</f>
        <v>Allerheiligen</v>
      </c>
      <c r="J4" s="68">
        <v>1</v>
      </c>
      <c r="K4" s="69" t="str">
        <f>TEXT(WEEKDAY(DATE(Einstellungen1!$F$2,12,Jahresübersicht!J4)),"TTT")</f>
        <v>Fr</v>
      </c>
      <c r="L4" s="70" t="str">
        <f>IF(ISERROR(VLOOKUP(DATE(Einstellungen1!$F$2,12,Jahresübersicht!J4),Einstellungen1!$M$7:$N$65,2,FALSE)),"",VLOOKUP(DATE(Einstellungen1!$F$2,12,Jahresübersicht!J4),Einstellungen1!$M$7:$N$65,2,FALSE))</f>
        <v/>
      </c>
      <c r="M4" s="68">
        <v>1</v>
      </c>
      <c r="N4" s="69" t="str">
        <f>TEXT(WEEKDAY(DATE(Einstellungen1!$F$2+1,1,Jahresübersicht!M4)),"TTT")</f>
        <v>Mo</v>
      </c>
      <c r="O4" s="70" t="str">
        <f>IF(ISERROR(VLOOKUP(DATE(Einstellungen1!$F$2+1,1,Jahresübersicht!M4),Einstellungen1!$M$7:$N$65,2,FALSE)),"",VLOOKUP(DATE(Einstellungen1!$F$2+1,1,Jahresübersicht!M4),Einstellungen1!$M$7:$N$65,2,FALSE))</f>
        <v>Weihnachtsferien</v>
      </c>
      <c r="P4" s="68">
        <v>1</v>
      </c>
      <c r="Q4" s="69" t="str">
        <f>TEXT(WEEKDAY(DATE(Einstellungen1!$F$2+1,2,Jahresübersicht!P4)),"TTT")</f>
        <v>Do</v>
      </c>
      <c r="R4" s="71" t="str">
        <f>IF(ISERROR(VLOOKUP(DATE(Einstellungen1!$F$2+1,2,Jahresübersicht!P4),Einstellungen1!$M$7:$N$65,2,FALSE)),"",VLOOKUP(DATE(Einstellungen1!$F$2+1,2,Jahresübersicht!P4),Einstellungen1!$M$7:$N$65,2,FALSE))</f>
        <v/>
      </c>
    </row>
    <row r="5" spans="1:18" x14ac:dyDescent="0.25">
      <c r="A5" s="68">
        <v>2</v>
      </c>
      <c r="B5" s="69" t="str">
        <f>TEXT(WEEKDAY(DATE(Einstellungen1!$F$2,9,Jahresübersicht!A5)),"TTT")</f>
        <v>Sa</v>
      </c>
      <c r="C5" s="70" t="str">
        <f>IF(ISERROR(VLOOKUP(DATE(Einstellungen1!$F$2,9,Jahresübersicht!A5),Einstellungen1!$M$7:$N$65,2,FALSE)),"",VLOOKUP(DATE(Einstellungen1!$F$2,9,Jahresübersicht!A5),Einstellungen1!$M$7:$N$65,2,FALSE))</f>
        <v/>
      </c>
      <c r="D5" s="68">
        <v>2</v>
      </c>
      <c r="E5" s="69" t="str">
        <f>TEXT(WEEKDAY(DATE(Einstellungen1!$F$2,10,Jahresübersicht!D5)),"TTT")</f>
        <v>Mo</v>
      </c>
      <c r="F5" s="70" t="str">
        <f>IF(ISERROR(VLOOKUP(DATE(Einstellungen1!$F$2,10,Jahresübersicht!D5),Einstellungen1!$M$7:$N$65,2,FALSE)),"",VLOOKUP(DATE(Einstellungen1!$F$2,10,Jahresübersicht!D5),Einstellungen1!$M$7:$N$65,2,FALSE))</f>
        <v/>
      </c>
      <c r="G5" s="68">
        <v>2</v>
      </c>
      <c r="H5" s="69" t="str">
        <f>TEXT(WEEKDAY(DATE(Einstellungen1!$F$2,11,Jahresübersicht!G5)),"TTT")</f>
        <v>Do</v>
      </c>
      <c r="I5" s="70" t="str">
        <f>IF(ISERROR(VLOOKUP(DATE(Einstellungen1!$F$2,11,Jahresübersicht!G5),Einstellungen1!$M$7:$N$65,2,FALSE)),"",VLOOKUP(DATE(Einstellungen1!$F$2,11,Jahresübersicht!G5),Einstellungen1!$M$7:$N$65,2,FALSE))</f>
        <v>Allerseelen</v>
      </c>
      <c r="J5" s="68">
        <v>2</v>
      </c>
      <c r="K5" s="69" t="str">
        <f>TEXT(WEEKDAY(DATE(Einstellungen1!$F$2,12,Jahresübersicht!J5)),"TTT")</f>
        <v>Sa</v>
      </c>
      <c r="L5" s="70" t="str">
        <f>IF(ISERROR(VLOOKUP(DATE(Einstellungen1!$F$2,12,Jahresübersicht!J5),Einstellungen1!$M$7:$N$65,2,FALSE)),"",VLOOKUP(DATE(Einstellungen1!$F$2,12,Jahresübersicht!J5),Einstellungen1!$M$7:$N$65,2,FALSE))</f>
        <v/>
      </c>
      <c r="M5" s="68">
        <v>2</v>
      </c>
      <c r="N5" s="69" t="str">
        <f>TEXT(WEEKDAY(DATE(Einstellungen1!$F$2+1,1,Jahresübersicht!M5)),"TTT")</f>
        <v>Di</v>
      </c>
      <c r="O5" s="70" t="str">
        <f>IF(ISERROR(VLOOKUP(DATE(Einstellungen1!$F$2+1,1,Jahresübersicht!M5),Einstellungen1!$M$7:$N$65,2,FALSE)),"",VLOOKUP(DATE(Einstellungen1!$F$2+1,1,Jahresübersicht!M5),Einstellungen1!$M$7:$N$65,2,FALSE))</f>
        <v>Weihnachtsferien</v>
      </c>
      <c r="P5" s="68">
        <v>2</v>
      </c>
      <c r="Q5" s="69" t="str">
        <f>TEXT(WEEKDAY(DATE(Einstellungen1!$F$2+1,2,Jahresübersicht!P5)),"TTT")</f>
        <v>Fr</v>
      </c>
      <c r="R5" s="71" t="str">
        <f>IF(ISERROR(VLOOKUP(DATE(Einstellungen1!$F$2+1,2,Jahresübersicht!P5),Einstellungen1!$M$7:$N$65,2,FALSE)),"",VLOOKUP(DATE(Einstellungen1!$F$2+1,2,Jahresübersicht!P5),Einstellungen1!$M$7:$N$65,2,FALSE))</f>
        <v/>
      </c>
    </row>
    <row r="6" spans="1:18" x14ac:dyDescent="0.25">
      <c r="A6" s="68">
        <v>3</v>
      </c>
      <c r="B6" s="69" t="str">
        <f>TEXT(WEEKDAY(DATE(Einstellungen1!$F$2,9,Jahresübersicht!A6)),"TTT")</f>
        <v>So</v>
      </c>
      <c r="C6" s="70" t="str">
        <f>IF(ISERROR(VLOOKUP(DATE(Einstellungen1!$F$2,9,Jahresübersicht!A6),Einstellungen1!$M$7:$N$65,2,FALSE)),"",VLOOKUP(DATE(Einstellungen1!$F$2,9,Jahresübersicht!A6),Einstellungen1!$M$7:$N$65,2,FALSE))</f>
        <v/>
      </c>
      <c r="D6" s="68">
        <v>3</v>
      </c>
      <c r="E6" s="69" t="str">
        <f>TEXT(WEEKDAY(DATE(Einstellungen1!$F$2,10,Jahresübersicht!D6)),"TTT")</f>
        <v>Di</v>
      </c>
      <c r="F6" s="70" t="str">
        <f>IF(ISERROR(VLOOKUP(DATE(Einstellungen1!$F$2,10,Jahresübersicht!D6),Einstellungen1!$M$7:$N$65,2,FALSE)),"",VLOOKUP(DATE(Einstellungen1!$F$2,10,Jahresübersicht!D6),Einstellungen1!$M$7:$N$65,2,FALSE))</f>
        <v/>
      </c>
      <c r="G6" s="68">
        <v>3</v>
      </c>
      <c r="H6" s="69" t="str">
        <f>TEXT(WEEKDAY(DATE(Einstellungen1!$F$2,11,Jahresübersicht!G6)),"TTT")</f>
        <v>Fr</v>
      </c>
      <c r="I6" s="70" t="str">
        <f>IF(ISERROR(VLOOKUP(DATE(Einstellungen1!$F$2,11,Jahresübersicht!G6),Einstellungen1!$M$7:$N$65,2,FALSE)),"",VLOOKUP(DATE(Einstellungen1!$F$2,11,Jahresübersicht!G6),Einstellungen1!$M$7:$N$65,2,FALSE))</f>
        <v>Herbstferien</v>
      </c>
      <c r="J6" s="68">
        <v>3</v>
      </c>
      <c r="K6" s="69" t="str">
        <f>TEXT(WEEKDAY(DATE(Einstellungen1!$F$2,12,Jahresübersicht!J6)),"TTT")</f>
        <v>So</v>
      </c>
      <c r="L6" s="70" t="str">
        <f>IF(ISERROR(VLOOKUP(DATE(Einstellungen1!$F$2,12,Jahresübersicht!J6),Einstellungen1!$M$7:$N$65,2,FALSE)),"",VLOOKUP(DATE(Einstellungen1!$F$2,12,Jahresübersicht!J6),Einstellungen1!$M$7:$N$65,2,FALSE))</f>
        <v/>
      </c>
      <c r="M6" s="68">
        <v>3</v>
      </c>
      <c r="N6" s="69" t="str">
        <f>TEXT(WEEKDAY(DATE(Einstellungen1!$F$2+1,1,Jahresübersicht!M6)),"TTT")</f>
        <v>Mi</v>
      </c>
      <c r="O6" s="70" t="str">
        <f>IF(ISERROR(VLOOKUP(DATE(Einstellungen1!$F$2+1,1,Jahresübersicht!M6),Einstellungen1!$M$7:$N$65,2,FALSE)),"",VLOOKUP(DATE(Einstellungen1!$F$2+1,1,Jahresübersicht!M6),Einstellungen1!$M$7:$N$65,2,FALSE))</f>
        <v>Weihnachtsferien</v>
      </c>
      <c r="P6" s="68">
        <v>3</v>
      </c>
      <c r="Q6" s="69" t="str">
        <f>TEXT(WEEKDAY(DATE(Einstellungen1!$F$2+1,2,Jahresübersicht!P6)),"TTT")</f>
        <v>Sa</v>
      </c>
      <c r="R6" s="71" t="str">
        <f>IF(ISERROR(VLOOKUP(DATE(Einstellungen1!$F$2+1,2,Jahresübersicht!P6),Einstellungen1!$M$7:$N$65,2,FALSE)),"",VLOOKUP(DATE(Einstellungen1!$F$2+1,2,Jahresübersicht!P6),Einstellungen1!$M$7:$N$65,2,FALSE))</f>
        <v/>
      </c>
    </row>
    <row r="7" spans="1:18" x14ac:dyDescent="0.25">
      <c r="A7" s="68">
        <v>4</v>
      </c>
      <c r="B7" s="69" t="str">
        <f>TEXT(WEEKDAY(DATE(Einstellungen1!$F$2,9,Jahresübersicht!A7)),"TTT")</f>
        <v>Mo</v>
      </c>
      <c r="C7" s="70" t="str">
        <f>IF(ISERROR(VLOOKUP(DATE(Einstellungen1!$F$2,9,Jahresübersicht!A7),Einstellungen1!$M$7:$N$65,2,FALSE)),"",VLOOKUP(DATE(Einstellungen1!$F$2,9,Jahresübersicht!A7),Einstellungen1!$M$7:$N$65,2,FALSE))</f>
        <v/>
      </c>
      <c r="D7" s="68">
        <v>4</v>
      </c>
      <c r="E7" s="69" t="str">
        <f>TEXT(WEEKDAY(DATE(Einstellungen1!$F$2,10,Jahresübersicht!D7)),"TTT")</f>
        <v>Mi</v>
      </c>
      <c r="F7" s="70" t="str">
        <f>IF(ISERROR(VLOOKUP(DATE(Einstellungen1!$F$2,10,Jahresübersicht!D7),Einstellungen1!$M$7:$N$65,2,FALSE)),"",VLOOKUP(DATE(Einstellungen1!$F$2,10,Jahresübersicht!D7),Einstellungen1!$M$7:$N$65,2,FALSE))</f>
        <v/>
      </c>
      <c r="G7" s="68">
        <v>4</v>
      </c>
      <c r="H7" s="69" t="str">
        <f>TEXT(WEEKDAY(DATE(Einstellungen1!$F$2,11,Jahresübersicht!G7)),"TTT")</f>
        <v>Sa</v>
      </c>
      <c r="I7" s="70" t="str">
        <f>IF(ISERROR(VLOOKUP(DATE(Einstellungen1!$F$2,11,Jahresübersicht!G7),Einstellungen1!$M$7:$N$65,2,FALSE)),"",VLOOKUP(DATE(Einstellungen1!$F$2,11,Jahresübersicht!G7),Einstellungen1!$M$7:$N$65,2,FALSE))</f>
        <v/>
      </c>
      <c r="J7" s="68">
        <v>4</v>
      </c>
      <c r="K7" s="69" t="str">
        <f>TEXT(WEEKDAY(DATE(Einstellungen1!$F$2,12,Jahresübersicht!J7)),"TTT")</f>
        <v>Mo</v>
      </c>
      <c r="L7" s="70" t="str">
        <f>IF(ISERROR(VLOOKUP(DATE(Einstellungen1!$F$2,12,Jahresübersicht!J7),Einstellungen1!$M$7:$N$65,2,FALSE)),"",VLOOKUP(DATE(Einstellungen1!$F$2,12,Jahresübersicht!J7),Einstellungen1!$M$7:$N$65,2,FALSE))</f>
        <v/>
      </c>
      <c r="M7" s="68">
        <v>4</v>
      </c>
      <c r="N7" s="69" t="str">
        <f>TEXT(WEEKDAY(DATE(Einstellungen1!$F$2+1,1,Jahresübersicht!M7)),"TTT")</f>
        <v>Do</v>
      </c>
      <c r="O7" s="70" t="str">
        <f>IF(ISERROR(VLOOKUP(DATE(Einstellungen1!$F$2+1,1,Jahresübersicht!M7),Einstellungen1!$M$7:$N$65,2,FALSE)),"",VLOOKUP(DATE(Einstellungen1!$F$2+1,1,Jahresübersicht!M7),Einstellungen1!$M$7:$N$65,2,FALSE))</f>
        <v>Weihnachtsferien</v>
      </c>
      <c r="P7" s="68">
        <v>4</v>
      </c>
      <c r="Q7" s="69" t="str">
        <f>TEXT(WEEKDAY(DATE(Einstellungen1!$F$2+1,2,Jahresübersicht!P7)),"TTT")</f>
        <v>So</v>
      </c>
      <c r="R7" s="71" t="str">
        <f>IF(ISERROR(VLOOKUP(DATE(Einstellungen1!$F$2+1,2,Jahresübersicht!P7),Einstellungen1!$M$7:$N$65,2,FALSE)),"",VLOOKUP(DATE(Einstellungen1!$F$2+1,2,Jahresübersicht!P7),Einstellungen1!$M$7:$N$65,2,FALSE))</f>
        <v/>
      </c>
    </row>
    <row r="8" spans="1:18" x14ac:dyDescent="0.25">
      <c r="A8" s="68">
        <v>5</v>
      </c>
      <c r="B8" s="69" t="str">
        <f>TEXT(WEEKDAY(DATE(Einstellungen1!$F$2,9,Jahresübersicht!A8)),"TTT")</f>
        <v>Di</v>
      </c>
      <c r="C8" s="70" t="str">
        <f>IF(ISERROR(VLOOKUP(DATE(Einstellungen1!$F$2,9,Jahresübersicht!A8),Einstellungen1!$M$7:$N$65,2,FALSE)),"",VLOOKUP(DATE(Einstellungen1!$F$2,9,Jahresübersicht!A8),Einstellungen1!$M$7:$N$65,2,FALSE))</f>
        <v/>
      </c>
      <c r="D8" s="68">
        <v>5</v>
      </c>
      <c r="E8" s="69" t="str">
        <f>TEXT(WEEKDAY(DATE(Einstellungen1!$F$2,10,Jahresübersicht!D8)),"TTT")</f>
        <v>Do</v>
      </c>
      <c r="F8" s="70" t="str">
        <f>IF(ISERROR(VLOOKUP(DATE(Einstellungen1!$F$2,10,Jahresübersicht!D8),Einstellungen1!$M$7:$N$65,2,FALSE)),"",VLOOKUP(DATE(Einstellungen1!$F$2,10,Jahresübersicht!D8),Einstellungen1!$M$7:$N$65,2,FALSE))</f>
        <v/>
      </c>
      <c r="G8" s="68">
        <v>5</v>
      </c>
      <c r="H8" s="69" t="str">
        <f>TEXT(WEEKDAY(DATE(Einstellungen1!$F$2,11,Jahresübersicht!G8)),"TTT")</f>
        <v>So</v>
      </c>
      <c r="I8" s="70" t="str">
        <f>IF(ISERROR(VLOOKUP(DATE(Einstellungen1!$F$2,11,Jahresübersicht!G8),Einstellungen1!$M$7:$N$65,2,FALSE)),"",VLOOKUP(DATE(Einstellungen1!$F$2,11,Jahresübersicht!G8),Einstellungen1!$M$7:$N$65,2,FALSE))</f>
        <v/>
      </c>
      <c r="J8" s="68">
        <v>5</v>
      </c>
      <c r="K8" s="69" t="str">
        <f>TEXT(WEEKDAY(DATE(Einstellungen1!$F$2,12,Jahresübersicht!J8)),"TTT")</f>
        <v>Di</v>
      </c>
      <c r="L8" s="70" t="str">
        <f>IF(ISERROR(VLOOKUP(DATE(Einstellungen1!$F$2,12,Jahresübersicht!J8),Einstellungen1!$M$7:$N$65,2,FALSE)),"",VLOOKUP(DATE(Einstellungen1!$F$2,12,Jahresübersicht!J8),Einstellungen1!$M$7:$N$65,2,FALSE))</f>
        <v/>
      </c>
      <c r="M8" s="68">
        <v>5</v>
      </c>
      <c r="N8" s="69" t="str">
        <f>TEXT(WEEKDAY(DATE(Einstellungen1!$F$2+1,1,Jahresübersicht!M8)),"TTT")</f>
        <v>Fr</v>
      </c>
      <c r="O8" s="70" t="str">
        <f>IF(ISERROR(VLOOKUP(DATE(Einstellungen1!$F$2+1,1,Jahresübersicht!M8),Einstellungen1!$M$7:$N$65,2,FALSE)),"",VLOOKUP(DATE(Einstellungen1!$F$2+1,1,Jahresübersicht!M8),Einstellungen1!$M$7:$N$65,2,FALSE))</f>
        <v>Weihnachtsferien</v>
      </c>
      <c r="P8" s="68">
        <v>5</v>
      </c>
      <c r="Q8" s="69" t="str">
        <f>TEXT(WEEKDAY(DATE(Einstellungen1!$F$2+1,2,Jahresübersicht!P8)),"TTT")</f>
        <v>Mo</v>
      </c>
      <c r="R8" s="71" t="str">
        <f>IF(ISERROR(VLOOKUP(DATE(Einstellungen1!$F$2+1,2,Jahresübersicht!P8),Einstellungen1!$M$7:$N$65,2,FALSE)),"",VLOOKUP(DATE(Einstellungen1!$F$2+1,2,Jahresübersicht!P8),Einstellungen1!$M$7:$N$65,2,FALSE))</f>
        <v>Semesterferien</v>
      </c>
    </row>
    <row r="9" spans="1:18" x14ac:dyDescent="0.25">
      <c r="A9" s="68">
        <v>6</v>
      </c>
      <c r="B9" s="69" t="str">
        <f>TEXT(WEEKDAY(DATE(Einstellungen1!$F$2,9,Jahresübersicht!A9)),"TTT")</f>
        <v>Mi</v>
      </c>
      <c r="C9" s="70" t="str">
        <f>IF(ISERROR(VLOOKUP(DATE(Einstellungen1!$F$2,9,Jahresübersicht!A9),Einstellungen1!$M$7:$N$65,2,FALSE)),"",VLOOKUP(DATE(Einstellungen1!$F$2,9,Jahresübersicht!A9),Einstellungen1!$M$7:$N$65,2,FALSE))</f>
        <v/>
      </c>
      <c r="D9" s="68">
        <v>6</v>
      </c>
      <c r="E9" s="69" t="str">
        <f>TEXT(WEEKDAY(DATE(Einstellungen1!$F$2,10,Jahresübersicht!D9)),"TTT")</f>
        <v>Fr</v>
      </c>
      <c r="F9" s="70" t="str">
        <f>IF(ISERROR(VLOOKUP(DATE(Einstellungen1!$F$2,10,Jahresübersicht!D9),Einstellungen1!$M$7:$N$65,2,FALSE)),"",VLOOKUP(DATE(Einstellungen1!$F$2,10,Jahresübersicht!D9),Einstellungen1!$M$7:$N$65,2,FALSE))</f>
        <v/>
      </c>
      <c r="G9" s="68">
        <v>6</v>
      </c>
      <c r="H9" s="69" t="str">
        <f>TEXT(WEEKDAY(DATE(Einstellungen1!$F$2,11,Jahresübersicht!G9)),"TTT")</f>
        <v>Mo</v>
      </c>
      <c r="I9" s="70" t="str">
        <f>IF(ISERROR(VLOOKUP(DATE(Einstellungen1!$F$2,11,Jahresübersicht!G9),Einstellungen1!$M$7:$N$65,2,FALSE)),"",VLOOKUP(DATE(Einstellungen1!$F$2,11,Jahresübersicht!G9),Einstellungen1!$M$7:$N$65,2,FALSE))</f>
        <v/>
      </c>
      <c r="J9" s="68">
        <v>6</v>
      </c>
      <c r="K9" s="69" t="str">
        <f>TEXT(WEEKDAY(DATE(Einstellungen1!$F$2,12,Jahresübersicht!J9)),"TTT")</f>
        <v>Mi</v>
      </c>
      <c r="L9" s="70" t="str">
        <f>IF(ISERROR(VLOOKUP(DATE(Einstellungen1!$F$2,12,Jahresübersicht!J9),Einstellungen1!$M$7:$N$65,2,FALSE)),"",VLOOKUP(DATE(Einstellungen1!$F$2,12,Jahresübersicht!J9),Einstellungen1!$M$7:$N$65,2,FALSE))</f>
        <v/>
      </c>
      <c r="M9" s="68">
        <v>6</v>
      </c>
      <c r="N9" s="69" t="str">
        <f>TEXT(WEEKDAY(DATE(Einstellungen1!$F$2+1,1,Jahresübersicht!M9)),"TTT")</f>
        <v>Sa</v>
      </c>
      <c r="O9" s="70" t="str">
        <f>IF(ISERROR(VLOOKUP(DATE(Einstellungen1!$F$2+1,1,Jahresübersicht!M9),Einstellungen1!$M$7:$N$65,2,FALSE)),"",VLOOKUP(DATE(Einstellungen1!$F$2+1,1,Jahresübersicht!M9),Einstellungen1!$M$7:$N$65,2,FALSE))</f>
        <v>Epiphanie</v>
      </c>
      <c r="P9" s="68">
        <v>6</v>
      </c>
      <c r="Q9" s="69" t="str">
        <f>TEXT(WEEKDAY(DATE(Einstellungen1!$F$2+1,2,Jahresübersicht!P9)),"TTT")</f>
        <v>Di</v>
      </c>
      <c r="R9" s="71" t="str">
        <f>IF(ISERROR(VLOOKUP(DATE(Einstellungen1!$F$2+1,2,Jahresübersicht!P9),Einstellungen1!$M$7:$N$65,2,FALSE)),"",VLOOKUP(DATE(Einstellungen1!$F$2+1,2,Jahresübersicht!P9),Einstellungen1!$M$7:$N$65,2,FALSE))</f>
        <v>Semesterferien</v>
      </c>
    </row>
    <row r="10" spans="1:18" x14ac:dyDescent="0.25">
      <c r="A10" s="68">
        <v>7</v>
      </c>
      <c r="B10" s="69" t="str">
        <f>TEXT(WEEKDAY(DATE(Einstellungen1!$F$2,9,Jahresübersicht!A10)),"TTT")</f>
        <v>Do</v>
      </c>
      <c r="C10" s="70" t="str">
        <f>IF(ISERROR(VLOOKUP(DATE(Einstellungen1!$F$2,9,Jahresübersicht!A10),Einstellungen1!$M$7:$N$65,2,FALSE)),"",VLOOKUP(DATE(Einstellungen1!$F$2,9,Jahresübersicht!A10),Einstellungen1!$M$7:$N$65,2,FALSE))</f>
        <v/>
      </c>
      <c r="D10" s="68">
        <v>7</v>
      </c>
      <c r="E10" s="69" t="str">
        <f>TEXT(WEEKDAY(DATE(Einstellungen1!$F$2,10,Jahresübersicht!D10)),"TTT")</f>
        <v>Sa</v>
      </c>
      <c r="F10" s="70" t="str">
        <f>IF(ISERROR(VLOOKUP(DATE(Einstellungen1!$F$2,10,Jahresübersicht!D10),Einstellungen1!$M$7:$N$65,2,FALSE)),"",VLOOKUP(DATE(Einstellungen1!$F$2,10,Jahresübersicht!D10),Einstellungen1!$M$7:$N$65,2,FALSE))</f>
        <v/>
      </c>
      <c r="G10" s="68">
        <v>7</v>
      </c>
      <c r="H10" s="69" t="str">
        <f>TEXT(WEEKDAY(DATE(Einstellungen1!$F$2,11,Jahresübersicht!G10)),"TTT")</f>
        <v>Di</v>
      </c>
      <c r="I10" s="70" t="str">
        <f>IF(ISERROR(VLOOKUP(DATE(Einstellungen1!$F$2,11,Jahresübersicht!G10),Einstellungen1!$M$7:$N$65,2,FALSE)),"",VLOOKUP(DATE(Einstellungen1!$F$2,11,Jahresübersicht!G10),Einstellungen1!$M$7:$N$65,2,FALSE))</f>
        <v/>
      </c>
      <c r="J10" s="68">
        <v>7</v>
      </c>
      <c r="K10" s="69" t="str">
        <f>TEXT(WEEKDAY(DATE(Einstellungen1!$F$2,12,Jahresübersicht!J10)),"TTT")</f>
        <v>Do</v>
      </c>
      <c r="L10" s="70" t="str">
        <f>IF(ISERROR(VLOOKUP(DATE(Einstellungen1!$F$2,12,Jahresübersicht!J10),Einstellungen1!$M$7:$N$65,2,FALSE)),"",VLOOKUP(DATE(Einstellungen1!$F$2,12,Jahresübersicht!J10),Einstellungen1!$M$7:$N$65,2,FALSE))</f>
        <v/>
      </c>
      <c r="M10" s="68">
        <v>7</v>
      </c>
      <c r="N10" s="69" t="str">
        <f>TEXT(WEEKDAY(DATE(Einstellungen1!$F$2+1,1,Jahresübersicht!M10)),"TTT")</f>
        <v>So</v>
      </c>
      <c r="O10" s="70" t="str">
        <f>IF(ISERROR(VLOOKUP(DATE(Einstellungen1!$F$2+1,1,Jahresübersicht!M10),Einstellungen1!$M$7:$N$65,2,FALSE)),"",VLOOKUP(DATE(Einstellungen1!$F$2+1,1,Jahresübersicht!M10),Einstellungen1!$M$7:$N$65,2,FALSE))</f>
        <v/>
      </c>
      <c r="P10" s="68">
        <v>7</v>
      </c>
      <c r="Q10" s="69" t="str">
        <f>TEXT(WEEKDAY(DATE(Einstellungen1!$F$2+1,2,Jahresübersicht!P10)),"TTT")</f>
        <v>Mi</v>
      </c>
      <c r="R10" s="71" t="str">
        <f>IF(ISERROR(VLOOKUP(DATE(Einstellungen1!$F$2+1,2,Jahresübersicht!P10),Einstellungen1!$M$7:$N$65,2,FALSE)),"",VLOOKUP(DATE(Einstellungen1!$F$2+1,2,Jahresübersicht!P10),Einstellungen1!$M$7:$N$65,2,FALSE))</f>
        <v>Semesterferien</v>
      </c>
    </row>
    <row r="11" spans="1:18" x14ac:dyDescent="0.25">
      <c r="A11" s="68">
        <v>8</v>
      </c>
      <c r="B11" s="69" t="str">
        <f>TEXT(WEEKDAY(DATE(Einstellungen1!$F$2,9,Jahresübersicht!A11)),"TTT")</f>
        <v>Fr</v>
      </c>
      <c r="C11" s="70" t="str">
        <f>IF(ISERROR(VLOOKUP(DATE(Einstellungen1!$F$2,9,Jahresübersicht!A11),Einstellungen1!$M$7:$N$65,2,FALSE)),"",VLOOKUP(DATE(Einstellungen1!$F$2,9,Jahresübersicht!A11),Einstellungen1!$M$7:$N$65,2,FALSE))</f>
        <v/>
      </c>
      <c r="D11" s="68">
        <v>8</v>
      </c>
      <c r="E11" s="69" t="str">
        <f>TEXT(WEEKDAY(DATE(Einstellungen1!$F$2,10,Jahresübersicht!D11)),"TTT")</f>
        <v>So</v>
      </c>
      <c r="F11" s="70" t="str">
        <f>IF(ISERROR(VLOOKUP(DATE(Einstellungen1!$F$2,10,Jahresübersicht!D11),Einstellungen1!$M$7:$N$65,2,FALSE)),"",VLOOKUP(DATE(Einstellungen1!$F$2,10,Jahresübersicht!D11),Einstellungen1!$M$7:$N$65,2,FALSE))</f>
        <v/>
      </c>
      <c r="G11" s="68">
        <v>8</v>
      </c>
      <c r="H11" s="69" t="str">
        <f>TEXT(WEEKDAY(DATE(Einstellungen1!$F$2,11,Jahresübersicht!G11)),"TTT")</f>
        <v>Mi</v>
      </c>
      <c r="I11" s="70" t="str">
        <f>IF(ISERROR(VLOOKUP(DATE(Einstellungen1!$F$2,11,Jahresübersicht!G11),Einstellungen1!$M$7:$N$65,2,FALSE)),"",VLOOKUP(DATE(Einstellungen1!$F$2,11,Jahresübersicht!G11),Einstellungen1!$M$7:$N$65,2,FALSE))</f>
        <v/>
      </c>
      <c r="J11" s="68">
        <v>8</v>
      </c>
      <c r="K11" s="69" t="str">
        <f>TEXT(WEEKDAY(DATE(Einstellungen1!$F$2,12,Jahresübersicht!J11)),"TTT")</f>
        <v>Fr</v>
      </c>
      <c r="L11" s="70" t="str">
        <f>IF(ISERROR(VLOOKUP(DATE(Einstellungen1!$F$2,12,Jahresübersicht!J11),Einstellungen1!$M$7:$N$65,2,FALSE)),"",VLOOKUP(DATE(Einstellungen1!$F$2,12,Jahresübersicht!J11),Einstellungen1!$M$7:$N$65,2,FALSE))</f>
        <v>Maria Empfängnis</v>
      </c>
      <c r="M11" s="68">
        <v>8</v>
      </c>
      <c r="N11" s="69" t="str">
        <f>TEXT(WEEKDAY(DATE(Einstellungen1!$F$2+1,1,Jahresübersicht!M11)),"TTT")</f>
        <v>Mo</v>
      </c>
      <c r="O11" s="70" t="str">
        <f>IF(ISERROR(VLOOKUP(DATE(Einstellungen1!$F$2+1,1,Jahresübersicht!M11),Einstellungen1!$M$7:$N$65,2,FALSE)),"",VLOOKUP(DATE(Einstellungen1!$F$2+1,1,Jahresübersicht!M11),Einstellungen1!$M$7:$N$65,2,FALSE))</f>
        <v/>
      </c>
      <c r="P11" s="68">
        <v>8</v>
      </c>
      <c r="Q11" s="69" t="str">
        <f>TEXT(WEEKDAY(DATE(Einstellungen1!$F$2+1,2,Jahresübersicht!P11)),"TTT")</f>
        <v>Do</v>
      </c>
      <c r="R11" s="71" t="str">
        <f>IF(ISERROR(VLOOKUP(DATE(Einstellungen1!$F$2+1,2,Jahresübersicht!P11),Einstellungen1!$M$7:$N$65,2,FALSE)),"",VLOOKUP(DATE(Einstellungen1!$F$2+1,2,Jahresübersicht!P11),Einstellungen1!$M$7:$N$65,2,FALSE))</f>
        <v>Semesterferien</v>
      </c>
    </row>
    <row r="12" spans="1:18" x14ac:dyDescent="0.25">
      <c r="A12" s="68">
        <v>9</v>
      </c>
      <c r="B12" s="69" t="str">
        <f>TEXT(WEEKDAY(DATE(Einstellungen1!$F$2,9,Jahresübersicht!A12)),"TTT")</f>
        <v>Sa</v>
      </c>
      <c r="C12" s="70" t="str">
        <f>IF(ISERROR(VLOOKUP(DATE(Einstellungen1!$F$2,9,Jahresübersicht!A12),Einstellungen1!$M$7:$N$65,2,FALSE)),"",VLOOKUP(DATE(Einstellungen1!$F$2,9,Jahresübersicht!A12),Einstellungen1!$M$7:$N$65,2,FALSE))</f>
        <v/>
      </c>
      <c r="D12" s="68">
        <v>9</v>
      </c>
      <c r="E12" s="69" t="str">
        <f>TEXT(WEEKDAY(DATE(Einstellungen1!$F$2,10,Jahresübersicht!D12)),"TTT")</f>
        <v>Mo</v>
      </c>
      <c r="F12" s="70" t="str">
        <f>IF(ISERROR(VLOOKUP(DATE(Einstellungen1!$F$2,10,Jahresübersicht!D12),Einstellungen1!$M$7:$N$65,2,FALSE)),"",VLOOKUP(DATE(Einstellungen1!$F$2,10,Jahresübersicht!D12),Einstellungen1!$M$7:$N$65,2,FALSE))</f>
        <v/>
      </c>
      <c r="G12" s="68">
        <v>9</v>
      </c>
      <c r="H12" s="69" t="str">
        <f>TEXT(WEEKDAY(DATE(Einstellungen1!$F$2,11,Jahresübersicht!G12)),"TTT")</f>
        <v>Do</v>
      </c>
      <c r="I12" s="70" t="str">
        <f>IF(ISERROR(VLOOKUP(DATE(Einstellungen1!$F$2,11,Jahresübersicht!G12),Einstellungen1!$M$7:$N$65,2,FALSE)),"",VLOOKUP(DATE(Einstellungen1!$F$2,11,Jahresübersicht!G12),Einstellungen1!$M$7:$N$65,2,FALSE))</f>
        <v/>
      </c>
      <c r="J12" s="68">
        <v>9</v>
      </c>
      <c r="K12" s="69" t="str">
        <f>TEXT(WEEKDAY(DATE(Einstellungen1!$F$2,12,Jahresübersicht!J12)),"TTT")</f>
        <v>Sa</v>
      </c>
      <c r="L12" s="70" t="str">
        <f>IF(ISERROR(VLOOKUP(DATE(Einstellungen1!$F$2,12,Jahresübersicht!J12),Einstellungen1!$M$7:$N$65,2,FALSE)),"",VLOOKUP(DATE(Einstellungen1!$F$2,12,Jahresübersicht!J12),Einstellungen1!$M$7:$N$65,2,FALSE))</f>
        <v/>
      </c>
      <c r="M12" s="68">
        <v>9</v>
      </c>
      <c r="N12" s="69" t="str">
        <f>TEXT(WEEKDAY(DATE(Einstellungen1!$F$2+1,1,Jahresübersicht!M12)),"TTT")</f>
        <v>Di</v>
      </c>
      <c r="O12" s="70" t="str">
        <f>IF(ISERROR(VLOOKUP(DATE(Einstellungen1!$F$2+1,1,Jahresübersicht!M12),Einstellungen1!$M$7:$N$65,2,FALSE)),"",VLOOKUP(DATE(Einstellungen1!$F$2+1,1,Jahresübersicht!M12),Einstellungen1!$M$7:$N$65,2,FALSE))</f>
        <v/>
      </c>
      <c r="P12" s="68">
        <v>9</v>
      </c>
      <c r="Q12" s="69" t="str">
        <f>TEXT(WEEKDAY(DATE(Einstellungen1!$F$2+1,2,Jahresübersicht!P12)),"TTT")</f>
        <v>Fr</v>
      </c>
      <c r="R12" s="71" t="str">
        <f>IF(ISERROR(VLOOKUP(DATE(Einstellungen1!$F$2+1,2,Jahresübersicht!P12),Einstellungen1!$M$7:$N$65,2,FALSE)),"",VLOOKUP(DATE(Einstellungen1!$F$2+1,2,Jahresübersicht!P12),Einstellungen1!$M$7:$N$65,2,FALSE))</f>
        <v>Semesterferien</v>
      </c>
    </row>
    <row r="13" spans="1:18" x14ac:dyDescent="0.25">
      <c r="A13" s="68">
        <v>10</v>
      </c>
      <c r="B13" s="69" t="str">
        <f>TEXT(WEEKDAY(DATE(Einstellungen1!$F$2,9,Jahresübersicht!A13)),"TTT")</f>
        <v>So</v>
      </c>
      <c r="C13" s="70" t="str">
        <f>IF(ISERROR(VLOOKUP(DATE(Einstellungen1!$F$2,9,Jahresübersicht!A13),Einstellungen1!$M$7:$N$65,2,FALSE)),"",VLOOKUP(DATE(Einstellungen1!$F$2,9,Jahresübersicht!A13),Einstellungen1!$M$7:$N$65,2,FALSE))</f>
        <v/>
      </c>
      <c r="D13" s="68">
        <v>10</v>
      </c>
      <c r="E13" s="69" t="str">
        <f>TEXT(WEEKDAY(DATE(Einstellungen1!$F$2,10,Jahresübersicht!D13)),"TTT")</f>
        <v>Di</v>
      </c>
      <c r="F13" s="70" t="str">
        <f>IF(ISERROR(VLOOKUP(DATE(Einstellungen1!$F$2,10,Jahresübersicht!D13),Einstellungen1!$M$7:$N$65,2,FALSE)),"",VLOOKUP(DATE(Einstellungen1!$F$2,10,Jahresübersicht!D13),Einstellungen1!$M$7:$N$65,2,FALSE))</f>
        <v/>
      </c>
      <c r="G13" s="68">
        <v>10</v>
      </c>
      <c r="H13" s="69" t="str">
        <f>TEXT(WEEKDAY(DATE(Einstellungen1!$F$2,11,Jahresübersicht!G13)),"TTT")</f>
        <v>Fr</v>
      </c>
      <c r="I13" s="70" t="str">
        <f>IF(ISERROR(VLOOKUP(DATE(Einstellungen1!$F$2,11,Jahresübersicht!G13),Einstellungen1!$M$7:$N$65,2,FALSE)),"",VLOOKUP(DATE(Einstellungen1!$F$2,11,Jahresübersicht!G13),Einstellungen1!$M$7:$N$65,2,FALSE))</f>
        <v/>
      </c>
      <c r="J13" s="68">
        <v>10</v>
      </c>
      <c r="K13" s="69" t="str">
        <f>TEXT(WEEKDAY(DATE(Einstellungen1!$F$2,12,Jahresübersicht!J13)),"TTT")</f>
        <v>So</v>
      </c>
      <c r="L13" s="70" t="str">
        <f>IF(ISERROR(VLOOKUP(DATE(Einstellungen1!$F$2,12,Jahresübersicht!J13),Einstellungen1!$M$7:$N$65,2,FALSE)),"",VLOOKUP(DATE(Einstellungen1!$F$2,12,Jahresübersicht!J13),Einstellungen1!$M$7:$N$65,2,FALSE))</f>
        <v/>
      </c>
      <c r="M13" s="68">
        <v>10</v>
      </c>
      <c r="N13" s="69" t="str">
        <f>TEXT(WEEKDAY(DATE(Einstellungen1!$F$2+1,1,Jahresübersicht!M13)),"TTT")</f>
        <v>Mi</v>
      </c>
      <c r="O13" s="70" t="str">
        <f>IF(ISERROR(VLOOKUP(DATE(Einstellungen1!$F$2+1,1,Jahresübersicht!M13),Einstellungen1!$M$7:$N$65,2,FALSE)),"",VLOOKUP(DATE(Einstellungen1!$F$2+1,1,Jahresübersicht!M13),Einstellungen1!$M$7:$N$65,2,FALSE))</f>
        <v/>
      </c>
      <c r="P13" s="68">
        <v>10</v>
      </c>
      <c r="Q13" s="69" t="str">
        <f>TEXT(WEEKDAY(DATE(Einstellungen1!$F$2+1,2,Jahresübersicht!P13)),"TTT")</f>
        <v>Sa</v>
      </c>
      <c r="R13" s="71" t="str">
        <f>IF(ISERROR(VLOOKUP(DATE(Einstellungen1!$F$2+1,2,Jahresübersicht!P13),Einstellungen1!$M$7:$N$65,2,FALSE)),"",VLOOKUP(DATE(Einstellungen1!$F$2+1,2,Jahresübersicht!P13),Einstellungen1!$M$7:$N$65,2,FALSE))</f>
        <v/>
      </c>
    </row>
    <row r="14" spans="1:18" x14ac:dyDescent="0.25">
      <c r="A14" s="68">
        <v>11</v>
      </c>
      <c r="B14" s="69" t="str">
        <f>TEXT(WEEKDAY(DATE(Einstellungen1!$F$2,9,Jahresübersicht!A14)),"TTT")</f>
        <v>Mo</v>
      </c>
      <c r="C14" s="70" t="str">
        <f>IF(ISERROR(VLOOKUP(DATE(Einstellungen1!$F$2,9,Jahresübersicht!A14),Einstellungen1!$M$7:$N$65,2,FALSE)),"",VLOOKUP(DATE(Einstellungen1!$F$2,9,Jahresübersicht!A14),Einstellungen1!$M$7:$N$65,2,FALSE))</f>
        <v/>
      </c>
      <c r="D14" s="68">
        <v>11</v>
      </c>
      <c r="E14" s="69" t="str">
        <f>TEXT(WEEKDAY(DATE(Einstellungen1!$F$2,10,Jahresübersicht!D14)),"TTT")</f>
        <v>Mi</v>
      </c>
      <c r="F14" s="70" t="str">
        <f>IF(ISERROR(VLOOKUP(DATE(Einstellungen1!$F$2,10,Jahresübersicht!D14),Einstellungen1!$M$7:$N$65,2,FALSE)),"",VLOOKUP(DATE(Einstellungen1!$F$2,10,Jahresübersicht!D14),Einstellungen1!$M$7:$N$65,2,FALSE))</f>
        <v/>
      </c>
      <c r="G14" s="68">
        <v>11</v>
      </c>
      <c r="H14" s="69" t="str">
        <f>TEXT(WEEKDAY(DATE(Einstellungen1!$F$2,11,Jahresübersicht!G14)),"TTT")</f>
        <v>Sa</v>
      </c>
      <c r="I14" s="70" t="str">
        <f>IF(ISERROR(VLOOKUP(DATE(Einstellungen1!$F$2,11,Jahresübersicht!G14),Einstellungen1!$M$7:$N$65,2,FALSE)),"",VLOOKUP(DATE(Einstellungen1!$F$2,11,Jahresübersicht!G14),Einstellungen1!$M$7:$N$65,2,FALSE))</f>
        <v/>
      </c>
      <c r="J14" s="68">
        <v>11</v>
      </c>
      <c r="K14" s="69" t="str">
        <f>TEXT(WEEKDAY(DATE(Einstellungen1!$F$2,12,Jahresübersicht!J14)),"TTT")</f>
        <v>Mo</v>
      </c>
      <c r="L14" s="70" t="str">
        <f>IF(ISERROR(VLOOKUP(DATE(Einstellungen1!$F$2,12,Jahresübersicht!J14),Einstellungen1!$M$7:$N$65,2,FALSE)),"",VLOOKUP(DATE(Einstellungen1!$F$2,12,Jahresübersicht!J14),Einstellungen1!$M$7:$N$65,2,FALSE))</f>
        <v/>
      </c>
      <c r="M14" s="68">
        <v>11</v>
      </c>
      <c r="N14" s="69" t="str">
        <f>TEXT(WEEKDAY(DATE(Einstellungen1!$F$2+1,1,Jahresübersicht!M14)),"TTT")</f>
        <v>Do</v>
      </c>
      <c r="O14" s="70" t="str">
        <f>IF(ISERROR(VLOOKUP(DATE(Einstellungen1!$F$2+1,1,Jahresübersicht!M14),Einstellungen1!$M$7:$N$65,2,FALSE)),"",VLOOKUP(DATE(Einstellungen1!$F$2+1,1,Jahresübersicht!M14),Einstellungen1!$M$7:$N$65,2,FALSE))</f>
        <v/>
      </c>
      <c r="P14" s="68">
        <v>11</v>
      </c>
      <c r="Q14" s="69" t="str">
        <f>TEXT(WEEKDAY(DATE(Einstellungen1!$F$2+1,2,Jahresübersicht!P14)),"TTT")</f>
        <v>So</v>
      </c>
      <c r="R14" s="71" t="str">
        <f>IF(ISERROR(VLOOKUP(DATE(Einstellungen1!$F$2+1,2,Jahresübersicht!P14),Einstellungen1!$M$7:$N$65,2,FALSE)),"",VLOOKUP(DATE(Einstellungen1!$F$2+1,2,Jahresübersicht!P14),Einstellungen1!$M$7:$N$65,2,FALSE))</f>
        <v/>
      </c>
    </row>
    <row r="15" spans="1:18" x14ac:dyDescent="0.25">
      <c r="A15" s="68">
        <v>12</v>
      </c>
      <c r="B15" s="69" t="str">
        <f>TEXT(WEEKDAY(DATE(Einstellungen1!$F$2,9,Jahresübersicht!A15)),"TTT")</f>
        <v>Di</v>
      </c>
      <c r="C15" s="70" t="str">
        <f>IF(ISERROR(VLOOKUP(DATE(Einstellungen1!$F$2,9,Jahresübersicht!A15),Einstellungen1!$M$7:$N$65,2,FALSE)),"",VLOOKUP(DATE(Einstellungen1!$F$2,9,Jahresübersicht!A15),Einstellungen1!$M$7:$N$65,2,FALSE))</f>
        <v/>
      </c>
      <c r="D15" s="68">
        <v>12</v>
      </c>
      <c r="E15" s="69" t="str">
        <f>TEXT(WEEKDAY(DATE(Einstellungen1!$F$2,10,Jahresübersicht!D15)),"TTT")</f>
        <v>Do</v>
      </c>
      <c r="F15" s="70" t="str">
        <f>IF(ISERROR(VLOOKUP(DATE(Einstellungen1!$F$2,10,Jahresübersicht!D15),Einstellungen1!$M$7:$N$65,2,FALSE)),"",VLOOKUP(DATE(Einstellungen1!$F$2,10,Jahresübersicht!D15),Einstellungen1!$M$7:$N$65,2,FALSE))</f>
        <v/>
      </c>
      <c r="G15" s="68">
        <v>12</v>
      </c>
      <c r="H15" s="69" t="str">
        <f>TEXT(WEEKDAY(DATE(Einstellungen1!$F$2,11,Jahresübersicht!G15)),"TTT")</f>
        <v>So</v>
      </c>
      <c r="I15" s="70" t="str">
        <f>IF(ISERROR(VLOOKUP(DATE(Einstellungen1!$F$2,11,Jahresübersicht!G15),Einstellungen1!$M$7:$N$65,2,FALSE)),"",VLOOKUP(DATE(Einstellungen1!$F$2,11,Jahresübersicht!G15),Einstellungen1!$M$7:$N$65,2,FALSE))</f>
        <v/>
      </c>
      <c r="J15" s="68">
        <v>12</v>
      </c>
      <c r="K15" s="69" t="str">
        <f>TEXT(WEEKDAY(DATE(Einstellungen1!$F$2,12,Jahresübersicht!J15)),"TTT")</f>
        <v>Di</v>
      </c>
      <c r="L15" s="70" t="str">
        <f>IF(ISERROR(VLOOKUP(DATE(Einstellungen1!$F$2,12,Jahresübersicht!J15),Einstellungen1!$M$7:$N$65,2,FALSE)),"",VLOOKUP(DATE(Einstellungen1!$F$2,12,Jahresübersicht!J15),Einstellungen1!$M$7:$N$65,2,FALSE))</f>
        <v/>
      </c>
      <c r="M15" s="68">
        <v>12</v>
      </c>
      <c r="N15" s="69" t="str">
        <f>TEXT(WEEKDAY(DATE(Einstellungen1!$F$2+1,1,Jahresübersicht!M15)),"TTT")</f>
        <v>Fr</v>
      </c>
      <c r="O15" s="70" t="str">
        <f>IF(ISERROR(VLOOKUP(DATE(Einstellungen1!$F$2+1,1,Jahresübersicht!M15),Einstellungen1!$M$7:$N$65,2,FALSE)),"",VLOOKUP(DATE(Einstellungen1!$F$2+1,1,Jahresübersicht!M15),Einstellungen1!$M$7:$N$65,2,FALSE))</f>
        <v/>
      </c>
      <c r="P15" s="68">
        <v>12</v>
      </c>
      <c r="Q15" s="69" t="str">
        <f>TEXT(WEEKDAY(DATE(Einstellungen1!$F$2+1,2,Jahresübersicht!P15)),"TTT")</f>
        <v>Mo</v>
      </c>
      <c r="R15" s="71" t="str">
        <f>IF(ISERROR(VLOOKUP(DATE(Einstellungen1!$F$2+1,2,Jahresübersicht!P15),Einstellungen1!$M$7:$N$65,2,FALSE)),"",VLOOKUP(DATE(Einstellungen1!$F$2+1,2,Jahresübersicht!P15),Einstellungen1!$M$7:$N$65,2,FALSE))</f>
        <v/>
      </c>
    </row>
    <row r="16" spans="1:18" x14ac:dyDescent="0.25">
      <c r="A16" s="68">
        <v>13</v>
      </c>
      <c r="B16" s="69" t="str">
        <f>TEXT(WEEKDAY(DATE(Einstellungen1!$F$2,9,Jahresübersicht!A16)),"TTT")</f>
        <v>Mi</v>
      </c>
      <c r="C16" s="70" t="str">
        <f>IF(ISERROR(VLOOKUP(DATE(Einstellungen1!$F$2,9,Jahresübersicht!A16),Einstellungen1!$M$7:$N$65,2,FALSE)),"",VLOOKUP(DATE(Einstellungen1!$F$2,9,Jahresübersicht!A16),Einstellungen1!$M$7:$N$65,2,FALSE))</f>
        <v/>
      </c>
      <c r="D16" s="68">
        <v>13</v>
      </c>
      <c r="E16" s="69" t="str">
        <f>TEXT(WEEKDAY(DATE(Einstellungen1!$F$2,10,Jahresübersicht!D16)),"TTT")</f>
        <v>Fr</v>
      </c>
      <c r="F16" s="70" t="str">
        <f>IF(ISERROR(VLOOKUP(DATE(Einstellungen1!$F$2,10,Jahresübersicht!D16),Einstellungen1!$M$7:$N$65,2,FALSE)),"",VLOOKUP(DATE(Einstellungen1!$F$2,10,Jahresübersicht!D16),Einstellungen1!$M$7:$N$65,2,FALSE))</f>
        <v/>
      </c>
      <c r="G16" s="68">
        <v>13</v>
      </c>
      <c r="H16" s="69" t="str">
        <f>TEXT(WEEKDAY(DATE(Einstellungen1!$F$2,11,Jahresübersicht!G16)),"TTT")</f>
        <v>Mo</v>
      </c>
      <c r="I16" s="70" t="str">
        <f>IF(ISERROR(VLOOKUP(DATE(Einstellungen1!$F$2,11,Jahresübersicht!G16),Einstellungen1!$M$7:$N$65,2,FALSE)),"",VLOOKUP(DATE(Einstellungen1!$F$2,11,Jahresübersicht!G16),Einstellungen1!$M$7:$N$65,2,FALSE))</f>
        <v/>
      </c>
      <c r="J16" s="68">
        <v>13</v>
      </c>
      <c r="K16" s="69" t="str">
        <f>TEXT(WEEKDAY(DATE(Einstellungen1!$F$2,12,Jahresübersicht!J16)),"TTT")</f>
        <v>Mi</v>
      </c>
      <c r="L16" s="70" t="str">
        <f>IF(ISERROR(VLOOKUP(DATE(Einstellungen1!$F$2,12,Jahresübersicht!J16),Einstellungen1!$M$7:$N$65,2,FALSE)),"",VLOOKUP(DATE(Einstellungen1!$F$2,12,Jahresübersicht!J16),Einstellungen1!$M$7:$N$65,2,FALSE))</f>
        <v/>
      </c>
      <c r="M16" s="68">
        <v>13</v>
      </c>
      <c r="N16" s="69" t="str">
        <f>TEXT(WEEKDAY(DATE(Einstellungen1!$F$2+1,1,Jahresübersicht!M16)),"TTT")</f>
        <v>Sa</v>
      </c>
      <c r="O16" s="70" t="str">
        <f>IF(ISERROR(VLOOKUP(DATE(Einstellungen1!$F$2+1,1,Jahresübersicht!M16),Einstellungen1!$M$7:$N$65,2,FALSE)),"",VLOOKUP(DATE(Einstellungen1!$F$2+1,1,Jahresübersicht!M16),Einstellungen1!$M$7:$N$65,2,FALSE))</f>
        <v/>
      </c>
      <c r="P16" s="68">
        <v>13</v>
      </c>
      <c r="Q16" s="69" t="str">
        <f>TEXT(WEEKDAY(DATE(Einstellungen1!$F$2+1,2,Jahresübersicht!P16)),"TTT")</f>
        <v>Di</v>
      </c>
      <c r="R16" s="71" t="str">
        <f>IF(ISERROR(VLOOKUP(DATE(Einstellungen1!$F$2+1,2,Jahresübersicht!P16),Einstellungen1!$M$7:$N$65,2,FALSE)),"",VLOOKUP(DATE(Einstellungen1!$F$2+1,2,Jahresübersicht!P16),Einstellungen1!$M$7:$N$65,2,FALSE))</f>
        <v>Faschingsdienstag</v>
      </c>
    </row>
    <row r="17" spans="1:18" x14ac:dyDescent="0.25">
      <c r="A17" s="68">
        <v>14</v>
      </c>
      <c r="B17" s="69" t="str">
        <f>TEXT(WEEKDAY(DATE(Einstellungen1!$F$2,9,Jahresübersicht!A17)),"TTT")</f>
        <v>Do</v>
      </c>
      <c r="C17" s="70" t="str">
        <f>IF(ISERROR(VLOOKUP(DATE(Einstellungen1!$F$2,9,Jahresübersicht!A17),Einstellungen1!$M$7:$N$65,2,FALSE)),"",VLOOKUP(DATE(Einstellungen1!$F$2,9,Jahresübersicht!A17),Einstellungen1!$M$7:$N$65,2,FALSE))</f>
        <v/>
      </c>
      <c r="D17" s="68">
        <v>14</v>
      </c>
      <c r="E17" s="69" t="str">
        <f>TEXT(WEEKDAY(DATE(Einstellungen1!$F$2,10,Jahresübersicht!D17)),"TTT")</f>
        <v>Sa</v>
      </c>
      <c r="F17" s="70" t="str">
        <f>IF(ISERROR(VLOOKUP(DATE(Einstellungen1!$F$2,10,Jahresübersicht!D17),Einstellungen1!$M$7:$N$65,2,FALSE)),"",VLOOKUP(DATE(Einstellungen1!$F$2,10,Jahresübersicht!D17),Einstellungen1!$M$7:$N$65,2,FALSE))</f>
        <v/>
      </c>
      <c r="G17" s="68">
        <v>14</v>
      </c>
      <c r="H17" s="69" t="str">
        <f>TEXT(WEEKDAY(DATE(Einstellungen1!$F$2,11,Jahresübersicht!G17)),"TTT")</f>
        <v>Di</v>
      </c>
      <c r="I17" s="70" t="str">
        <f>IF(ISERROR(VLOOKUP(DATE(Einstellungen1!$F$2,11,Jahresübersicht!G17),Einstellungen1!$M$7:$N$65,2,FALSE)),"",VLOOKUP(DATE(Einstellungen1!$F$2,11,Jahresübersicht!G17),Einstellungen1!$M$7:$N$65,2,FALSE))</f>
        <v/>
      </c>
      <c r="J17" s="68">
        <v>14</v>
      </c>
      <c r="K17" s="69" t="str">
        <f>TEXT(WEEKDAY(DATE(Einstellungen1!$F$2,12,Jahresübersicht!J17)),"TTT")</f>
        <v>Do</v>
      </c>
      <c r="L17" s="70" t="str">
        <f>IF(ISERROR(VLOOKUP(DATE(Einstellungen1!$F$2,12,Jahresübersicht!J17),Einstellungen1!$M$7:$N$65,2,FALSE)),"",VLOOKUP(DATE(Einstellungen1!$F$2,12,Jahresübersicht!J17),Einstellungen1!$M$7:$N$65,2,FALSE))</f>
        <v/>
      </c>
      <c r="M17" s="68">
        <v>14</v>
      </c>
      <c r="N17" s="69" t="str">
        <f>TEXT(WEEKDAY(DATE(Einstellungen1!$F$2+1,1,Jahresübersicht!M17)),"TTT")</f>
        <v>So</v>
      </c>
      <c r="O17" s="70" t="str">
        <f>IF(ISERROR(VLOOKUP(DATE(Einstellungen1!$F$2+1,1,Jahresübersicht!M17),Einstellungen1!$M$7:$N$65,2,FALSE)),"",VLOOKUP(DATE(Einstellungen1!$F$2+1,1,Jahresübersicht!M17),Einstellungen1!$M$7:$N$65,2,FALSE))</f>
        <v/>
      </c>
      <c r="P17" s="68">
        <v>14</v>
      </c>
      <c r="Q17" s="69" t="str">
        <f>TEXT(WEEKDAY(DATE(Einstellungen1!$F$2+1,2,Jahresübersicht!P17)),"TTT")</f>
        <v>Mi</v>
      </c>
      <c r="R17" s="71" t="str">
        <f>IF(ISERROR(VLOOKUP(DATE(Einstellungen1!$F$2+1,2,Jahresübersicht!P17),Einstellungen1!$M$7:$N$65,2,FALSE)),"",VLOOKUP(DATE(Einstellungen1!$F$2+1,2,Jahresübersicht!P17),Einstellungen1!$M$7:$N$65,2,FALSE))</f>
        <v/>
      </c>
    </row>
    <row r="18" spans="1:18" x14ac:dyDescent="0.25">
      <c r="A18" s="68">
        <v>15</v>
      </c>
      <c r="B18" s="69" t="str">
        <f>TEXT(WEEKDAY(DATE(Einstellungen1!$F$2,9,Jahresübersicht!A18)),"TTT")</f>
        <v>Fr</v>
      </c>
      <c r="C18" s="70" t="str">
        <f>IF(ISERROR(VLOOKUP(DATE(Einstellungen1!$F$2,9,Jahresübersicht!A18),Einstellungen1!$M$7:$N$65,2,FALSE)),"",VLOOKUP(DATE(Einstellungen1!$F$2,9,Jahresübersicht!A18),Einstellungen1!$M$7:$N$65,2,FALSE))</f>
        <v/>
      </c>
      <c r="D18" s="68">
        <v>15</v>
      </c>
      <c r="E18" s="69" t="str">
        <f>TEXT(WEEKDAY(DATE(Einstellungen1!$F$2,10,Jahresübersicht!D18)),"TTT")</f>
        <v>So</v>
      </c>
      <c r="F18" s="70" t="str">
        <f>IF(ISERROR(VLOOKUP(DATE(Einstellungen1!$F$2,10,Jahresübersicht!D18),Einstellungen1!$M$7:$N$65,2,FALSE)),"",VLOOKUP(DATE(Einstellungen1!$F$2,10,Jahresübersicht!D18),Einstellungen1!$M$7:$N$65,2,FALSE))</f>
        <v/>
      </c>
      <c r="G18" s="68">
        <v>15</v>
      </c>
      <c r="H18" s="69" t="str">
        <f>TEXT(WEEKDAY(DATE(Einstellungen1!$F$2,11,Jahresübersicht!G18)),"TTT")</f>
        <v>Mi</v>
      </c>
      <c r="I18" s="70" t="str">
        <f>IF(ISERROR(VLOOKUP(DATE(Einstellungen1!$F$2,11,Jahresübersicht!G18),Einstellungen1!$M$7:$N$65,2,FALSE)),"",VLOOKUP(DATE(Einstellungen1!$F$2,11,Jahresübersicht!G18),Einstellungen1!$M$7:$N$65,2,FALSE))</f>
        <v/>
      </c>
      <c r="J18" s="68">
        <v>15</v>
      </c>
      <c r="K18" s="69" t="str">
        <f>TEXT(WEEKDAY(DATE(Einstellungen1!$F$2,12,Jahresübersicht!J18)),"TTT")</f>
        <v>Fr</v>
      </c>
      <c r="L18" s="70" t="str">
        <f>IF(ISERROR(VLOOKUP(DATE(Einstellungen1!$F$2,12,Jahresübersicht!J18),Einstellungen1!$M$7:$N$65,2,FALSE)),"",VLOOKUP(DATE(Einstellungen1!$F$2,12,Jahresübersicht!J18),Einstellungen1!$M$7:$N$65,2,FALSE))</f>
        <v/>
      </c>
      <c r="M18" s="68">
        <v>15</v>
      </c>
      <c r="N18" s="69" t="str">
        <f>TEXT(WEEKDAY(DATE(Einstellungen1!$F$2+1,1,Jahresübersicht!M18)),"TTT")</f>
        <v>Mo</v>
      </c>
      <c r="O18" s="70" t="str">
        <f>IF(ISERROR(VLOOKUP(DATE(Einstellungen1!$F$2+1,1,Jahresübersicht!M18),Einstellungen1!$M$7:$N$65,2,FALSE)),"",VLOOKUP(DATE(Einstellungen1!$F$2+1,1,Jahresübersicht!M18),Einstellungen1!$M$7:$N$65,2,FALSE))</f>
        <v/>
      </c>
      <c r="P18" s="68">
        <v>15</v>
      </c>
      <c r="Q18" s="69" t="str">
        <f>TEXT(WEEKDAY(DATE(Einstellungen1!$F$2+1,2,Jahresübersicht!P18)),"TTT")</f>
        <v>Do</v>
      </c>
      <c r="R18" s="71" t="str">
        <f>IF(ISERROR(VLOOKUP(DATE(Einstellungen1!$F$2+1,2,Jahresübersicht!P18),Einstellungen1!$M$7:$N$65,2,FALSE)),"",VLOOKUP(DATE(Einstellungen1!$F$2+1,2,Jahresübersicht!P18),Einstellungen1!$M$7:$N$65,2,FALSE))</f>
        <v/>
      </c>
    </row>
    <row r="19" spans="1:18" x14ac:dyDescent="0.25">
      <c r="A19" s="68">
        <v>16</v>
      </c>
      <c r="B19" s="69" t="str">
        <f>TEXT(WEEKDAY(DATE(Einstellungen1!$F$2,9,Jahresübersicht!A19)),"TTT")</f>
        <v>Sa</v>
      </c>
      <c r="C19" s="70" t="str">
        <f>IF(ISERROR(VLOOKUP(DATE(Einstellungen1!$F$2,9,Jahresübersicht!A19),Einstellungen1!$M$7:$N$65,2,FALSE)),"",VLOOKUP(DATE(Einstellungen1!$F$2,9,Jahresübersicht!A19),Einstellungen1!$M$7:$N$65,2,FALSE))</f>
        <v/>
      </c>
      <c r="D19" s="68">
        <v>16</v>
      </c>
      <c r="E19" s="69" t="str">
        <f>TEXT(WEEKDAY(DATE(Einstellungen1!$F$2,10,Jahresübersicht!D19)),"TTT")</f>
        <v>Mo</v>
      </c>
      <c r="F19" s="70" t="str">
        <f>IF(ISERROR(VLOOKUP(DATE(Einstellungen1!$F$2,10,Jahresübersicht!D19),Einstellungen1!$M$7:$N$65,2,FALSE)),"",VLOOKUP(DATE(Einstellungen1!$F$2,10,Jahresübersicht!D19),Einstellungen1!$M$7:$N$65,2,FALSE))</f>
        <v/>
      </c>
      <c r="G19" s="68">
        <v>16</v>
      </c>
      <c r="H19" s="69" t="str">
        <f>TEXT(WEEKDAY(DATE(Einstellungen1!$F$2,11,Jahresübersicht!G19)),"TTT")</f>
        <v>Do</v>
      </c>
      <c r="I19" s="70" t="str">
        <f>IF(ISERROR(VLOOKUP(DATE(Einstellungen1!$F$2,11,Jahresübersicht!G19),Einstellungen1!$M$7:$N$65,2,FALSE)),"",VLOOKUP(DATE(Einstellungen1!$F$2,11,Jahresübersicht!G19),Einstellungen1!$M$7:$N$65,2,FALSE))</f>
        <v/>
      </c>
      <c r="J19" s="68">
        <v>16</v>
      </c>
      <c r="K19" s="69" t="str">
        <f>TEXT(WEEKDAY(DATE(Einstellungen1!$F$2,12,Jahresübersicht!J19)),"TTT")</f>
        <v>Sa</v>
      </c>
      <c r="L19" s="70" t="str">
        <f>IF(ISERROR(VLOOKUP(DATE(Einstellungen1!$F$2,12,Jahresübersicht!J19),Einstellungen1!$M$7:$N$65,2,FALSE)),"",VLOOKUP(DATE(Einstellungen1!$F$2,12,Jahresübersicht!J19),Einstellungen1!$M$7:$N$65,2,FALSE))</f>
        <v/>
      </c>
      <c r="M19" s="68">
        <v>16</v>
      </c>
      <c r="N19" s="69" t="str">
        <f>TEXT(WEEKDAY(DATE(Einstellungen1!$F$2+1,1,Jahresübersicht!M19)),"TTT")</f>
        <v>Di</v>
      </c>
      <c r="O19" s="70" t="str">
        <f>IF(ISERROR(VLOOKUP(DATE(Einstellungen1!$F$2+1,1,Jahresübersicht!M19),Einstellungen1!$M$7:$N$65,2,FALSE)),"",VLOOKUP(DATE(Einstellungen1!$F$2+1,1,Jahresübersicht!M19),Einstellungen1!$M$7:$N$65,2,FALSE))</f>
        <v/>
      </c>
      <c r="P19" s="68">
        <v>16</v>
      </c>
      <c r="Q19" s="69" t="str">
        <f>TEXT(WEEKDAY(DATE(Einstellungen1!$F$2+1,2,Jahresübersicht!P19)),"TTT")</f>
        <v>Fr</v>
      </c>
      <c r="R19" s="71" t="str">
        <f>IF(ISERROR(VLOOKUP(DATE(Einstellungen1!$F$2+1,2,Jahresübersicht!P19),Einstellungen1!$M$7:$N$65,2,FALSE)),"",VLOOKUP(DATE(Einstellungen1!$F$2+1,2,Jahresübersicht!P19),Einstellungen1!$M$7:$N$65,2,FALSE))</f>
        <v/>
      </c>
    </row>
    <row r="20" spans="1:18" x14ac:dyDescent="0.25">
      <c r="A20" s="68">
        <v>17</v>
      </c>
      <c r="B20" s="69" t="str">
        <f>TEXT(WEEKDAY(DATE(Einstellungen1!$F$2,9,Jahresübersicht!A20)),"TTT")</f>
        <v>So</v>
      </c>
      <c r="C20" s="70" t="str">
        <f>IF(ISERROR(VLOOKUP(DATE(Einstellungen1!$F$2,9,Jahresübersicht!A20),Einstellungen1!$M$7:$N$65,2,FALSE)),"",VLOOKUP(DATE(Einstellungen1!$F$2,9,Jahresübersicht!A20),Einstellungen1!$M$7:$N$65,2,FALSE))</f>
        <v/>
      </c>
      <c r="D20" s="68">
        <v>17</v>
      </c>
      <c r="E20" s="69" t="str">
        <f>TEXT(WEEKDAY(DATE(Einstellungen1!$F$2,10,Jahresübersicht!D20)),"TTT")</f>
        <v>Di</v>
      </c>
      <c r="F20" s="70" t="str">
        <f>IF(ISERROR(VLOOKUP(DATE(Einstellungen1!$F$2,10,Jahresübersicht!D20),Einstellungen1!$M$7:$N$65,2,FALSE)),"",VLOOKUP(DATE(Einstellungen1!$F$2,10,Jahresübersicht!D20),Einstellungen1!$M$7:$N$65,2,FALSE))</f>
        <v/>
      </c>
      <c r="G20" s="68">
        <v>17</v>
      </c>
      <c r="H20" s="69" t="str">
        <f>TEXT(WEEKDAY(DATE(Einstellungen1!$F$2,11,Jahresübersicht!G20)),"TTT")</f>
        <v>Fr</v>
      </c>
      <c r="I20" s="70" t="str">
        <f>IF(ISERROR(VLOOKUP(DATE(Einstellungen1!$F$2,11,Jahresübersicht!G20),Einstellungen1!$M$7:$N$65,2,FALSE)),"",VLOOKUP(DATE(Einstellungen1!$F$2,11,Jahresübersicht!G20),Einstellungen1!$M$7:$N$65,2,FALSE))</f>
        <v/>
      </c>
      <c r="J20" s="68">
        <v>17</v>
      </c>
      <c r="K20" s="69" t="str">
        <f>TEXT(WEEKDAY(DATE(Einstellungen1!$F$2,12,Jahresübersicht!J20)),"TTT")</f>
        <v>So</v>
      </c>
      <c r="L20" s="70" t="str">
        <f>IF(ISERROR(VLOOKUP(DATE(Einstellungen1!$F$2,12,Jahresübersicht!J20),Einstellungen1!$M$7:$N$65,2,FALSE)),"",VLOOKUP(DATE(Einstellungen1!$F$2,12,Jahresübersicht!J20),Einstellungen1!$M$7:$N$65,2,FALSE))</f>
        <v/>
      </c>
      <c r="M20" s="68">
        <v>17</v>
      </c>
      <c r="N20" s="69" t="str">
        <f>TEXT(WEEKDAY(DATE(Einstellungen1!$F$2+1,1,Jahresübersicht!M20)),"TTT")</f>
        <v>Mi</v>
      </c>
      <c r="O20" s="70" t="str">
        <f>IF(ISERROR(VLOOKUP(DATE(Einstellungen1!$F$2+1,1,Jahresübersicht!M20),Einstellungen1!$M$7:$N$65,2,FALSE)),"",VLOOKUP(DATE(Einstellungen1!$F$2+1,1,Jahresübersicht!M20),Einstellungen1!$M$7:$N$65,2,FALSE))</f>
        <v/>
      </c>
      <c r="P20" s="68">
        <v>17</v>
      </c>
      <c r="Q20" s="69" t="str">
        <f>TEXT(WEEKDAY(DATE(Einstellungen1!$F$2+1,2,Jahresübersicht!P20)),"TTT")</f>
        <v>Sa</v>
      </c>
      <c r="R20" s="71" t="str">
        <f>IF(ISERROR(VLOOKUP(DATE(Einstellungen1!$F$2+1,2,Jahresübersicht!P20),Einstellungen1!$M$7:$N$65,2,FALSE)),"",VLOOKUP(DATE(Einstellungen1!$F$2+1,2,Jahresübersicht!P20),Einstellungen1!$M$7:$N$65,2,FALSE))</f>
        <v/>
      </c>
    </row>
    <row r="21" spans="1:18" x14ac:dyDescent="0.25">
      <c r="A21" s="68">
        <v>18</v>
      </c>
      <c r="B21" s="69" t="str">
        <f>TEXT(WEEKDAY(DATE(Einstellungen1!$F$2,9,Jahresübersicht!A21)),"TTT")</f>
        <v>Mo</v>
      </c>
      <c r="C21" s="70" t="str">
        <f>IF(ISERROR(VLOOKUP(DATE(Einstellungen1!$F$2,9,Jahresübersicht!A21),Einstellungen1!$M$7:$N$65,2,FALSE)),"",VLOOKUP(DATE(Einstellungen1!$F$2,9,Jahresübersicht!A21),Einstellungen1!$M$7:$N$65,2,FALSE))</f>
        <v/>
      </c>
      <c r="D21" s="68">
        <v>18</v>
      </c>
      <c r="E21" s="69" t="str">
        <f>TEXT(WEEKDAY(DATE(Einstellungen1!$F$2,10,Jahresübersicht!D21)),"TTT")</f>
        <v>Mi</v>
      </c>
      <c r="F21" s="70" t="str">
        <f>IF(ISERROR(VLOOKUP(DATE(Einstellungen1!$F$2,10,Jahresübersicht!D21),Einstellungen1!$M$7:$N$65,2,FALSE)),"",VLOOKUP(DATE(Einstellungen1!$F$2,10,Jahresübersicht!D21),Einstellungen1!$M$7:$N$65,2,FALSE))</f>
        <v/>
      </c>
      <c r="G21" s="68">
        <v>18</v>
      </c>
      <c r="H21" s="69" t="str">
        <f>TEXT(WEEKDAY(DATE(Einstellungen1!$F$2,11,Jahresübersicht!G21)),"TTT")</f>
        <v>Sa</v>
      </c>
      <c r="I21" s="70" t="str">
        <f>IF(ISERROR(VLOOKUP(DATE(Einstellungen1!$F$2,11,Jahresübersicht!G21),Einstellungen1!$M$7:$N$65,2,FALSE)),"",VLOOKUP(DATE(Einstellungen1!$F$2,11,Jahresübersicht!G21),Einstellungen1!$M$7:$N$65,2,FALSE))</f>
        <v/>
      </c>
      <c r="J21" s="68">
        <v>18</v>
      </c>
      <c r="K21" s="69" t="str">
        <f>TEXT(WEEKDAY(DATE(Einstellungen1!$F$2,12,Jahresübersicht!J21)),"TTT")</f>
        <v>Mo</v>
      </c>
      <c r="L21" s="70" t="str">
        <f>IF(ISERROR(VLOOKUP(DATE(Einstellungen1!$F$2,12,Jahresübersicht!J21),Einstellungen1!$M$7:$N$65,2,FALSE)),"",VLOOKUP(DATE(Einstellungen1!$F$2,12,Jahresübersicht!J21),Einstellungen1!$M$7:$N$65,2,FALSE))</f>
        <v/>
      </c>
      <c r="M21" s="68">
        <v>18</v>
      </c>
      <c r="N21" s="69" t="str">
        <f>TEXT(WEEKDAY(DATE(Einstellungen1!$F$2+1,1,Jahresübersicht!M21)),"TTT")</f>
        <v>Do</v>
      </c>
      <c r="O21" s="70" t="str">
        <f>IF(ISERROR(VLOOKUP(DATE(Einstellungen1!$F$2+1,1,Jahresübersicht!M21),Einstellungen1!$M$7:$N$65,2,FALSE)),"",VLOOKUP(DATE(Einstellungen1!$F$2+1,1,Jahresübersicht!M21),Einstellungen1!$M$7:$N$65,2,FALSE))</f>
        <v/>
      </c>
      <c r="P21" s="68">
        <v>18</v>
      </c>
      <c r="Q21" s="69" t="str">
        <f>TEXT(WEEKDAY(DATE(Einstellungen1!$F$2+1,2,Jahresübersicht!P21)),"TTT")</f>
        <v>So</v>
      </c>
      <c r="R21" s="71" t="str">
        <f>IF(ISERROR(VLOOKUP(DATE(Einstellungen1!$F$2+1,2,Jahresübersicht!P21),Einstellungen1!$M$7:$N$65,2,FALSE)),"",VLOOKUP(DATE(Einstellungen1!$F$2+1,2,Jahresübersicht!P21),Einstellungen1!$M$7:$N$65,2,FALSE))</f>
        <v/>
      </c>
    </row>
    <row r="22" spans="1:18" x14ac:dyDescent="0.25">
      <c r="A22" s="68">
        <v>19</v>
      </c>
      <c r="B22" s="69" t="str">
        <f>TEXT(WEEKDAY(DATE(Einstellungen1!$F$2,9,Jahresübersicht!A22)),"TTT")</f>
        <v>Di</v>
      </c>
      <c r="C22" s="70" t="str">
        <f>IF(ISERROR(VLOOKUP(DATE(Einstellungen1!$F$2,9,Jahresübersicht!A22),Einstellungen1!$M$7:$N$65,2,FALSE)),"",VLOOKUP(DATE(Einstellungen1!$F$2,9,Jahresübersicht!A22),Einstellungen1!$M$7:$N$65,2,FALSE))</f>
        <v/>
      </c>
      <c r="D22" s="68">
        <v>19</v>
      </c>
      <c r="E22" s="69" t="str">
        <f>TEXT(WEEKDAY(DATE(Einstellungen1!$F$2,10,Jahresübersicht!D22)),"TTT")</f>
        <v>Do</v>
      </c>
      <c r="F22" s="70" t="str">
        <f>IF(ISERROR(VLOOKUP(DATE(Einstellungen1!$F$2,10,Jahresübersicht!D22),Einstellungen1!$M$7:$N$65,2,FALSE)),"",VLOOKUP(DATE(Einstellungen1!$F$2,10,Jahresübersicht!D22),Einstellungen1!$M$7:$N$65,2,FALSE))</f>
        <v/>
      </c>
      <c r="G22" s="68">
        <v>19</v>
      </c>
      <c r="H22" s="69" t="str">
        <f>TEXT(WEEKDAY(DATE(Einstellungen1!$F$2,11,Jahresübersicht!G22)),"TTT")</f>
        <v>So</v>
      </c>
      <c r="I22" s="70" t="str">
        <f>IF(ISERROR(VLOOKUP(DATE(Einstellungen1!$F$2,11,Jahresübersicht!G22),Einstellungen1!$M$7:$N$65,2,FALSE)),"",VLOOKUP(DATE(Einstellungen1!$F$2,11,Jahresübersicht!G22),Einstellungen1!$M$7:$N$65,2,FALSE))</f>
        <v/>
      </c>
      <c r="J22" s="68">
        <v>19</v>
      </c>
      <c r="K22" s="69" t="str">
        <f>TEXT(WEEKDAY(DATE(Einstellungen1!$F$2,12,Jahresübersicht!J22)),"TTT")</f>
        <v>Di</v>
      </c>
      <c r="L22" s="70" t="str">
        <f>IF(ISERROR(VLOOKUP(DATE(Einstellungen1!$F$2,12,Jahresübersicht!J22),Einstellungen1!$M$7:$N$65,2,FALSE)),"",VLOOKUP(DATE(Einstellungen1!$F$2,12,Jahresübersicht!J22),Einstellungen1!$M$7:$N$65,2,FALSE))</f>
        <v/>
      </c>
      <c r="M22" s="68">
        <v>19</v>
      </c>
      <c r="N22" s="69" t="str">
        <f>TEXT(WEEKDAY(DATE(Einstellungen1!$F$2+1,1,Jahresübersicht!M22)),"TTT")</f>
        <v>Fr</v>
      </c>
      <c r="O22" s="70" t="str">
        <f>IF(ISERROR(VLOOKUP(DATE(Einstellungen1!$F$2+1,1,Jahresübersicht!M22),Einstellungen1!$M$7:$N$65,2,FALSE)),"",VLOOKUP(DATE(Einstellungen1!$F$2+1,1,Jahresübersicht!M22),Einstellungen1!$M$7:$N$65,2,FALSE))</f>
        <v/>
      </c>
      <c r="P22" s="68">
        <v>19</v>
      </c>
      <c r="Q22" s="69" t="str">
        <f>TEXT(WEEKDAY(DATE(Einstellungen1!$F$2+1,2,Jahresübersicht!P22)),"TTT")</f>
        <v>Mo</v>
      </c>
      <c r="R22" s="71" t="str">
        <f>IF(ISERROR(VLOOKUP(DATE(Einstellungen1!$F$2+1,2,Jahresübersicht!P22),Einstellungen1!$M$7:$N$65,2,FALSE)),"",VLOOKUP(DATE(Einstellungen1!$F$2+1,2,Jahresübersicht!P22),Einstellungen1!$M$7:$N$65,2,FALSE))</f>
        <v/>
      </c>
    </row>
    <row r="23" spans="1:18" x14ac:dyDescent="0.25">
      <c r="A23" s="68">
        <v>20</v>
      </c>
      <c r="B23" s="69" t="str">
        <f>TEXT(WEEKDAY(DATE(Einstellungen1!$F$2,9,Jahresübersicht!A23)),"TTT")</f>
        <v>Mi</v>
      </c>
      <c r="C23" s="70" t="str">
        <f>IF(ISERROR(VLOOKUP(DATE(Einstellungen1!$F$2,9,Jahresübersicht!A23),Einstellungen1!$M$7:$N$65,2,FALSE)),"",VLOOKUP(DATE(Einstellungen1!$F$2,9,Jahresübersicht!A23),Einstellungen1!$M$7:$N$65,2,FALSE))</f>
        <v/>
      </c>
      <c r="D23" s="68">
        <v>20</v>
      </c>
      <c r="E23" s="69" t="str">
        <f>TEXT(WEEKDAY(DATE(Einstellungen1!$F$2,10,Jahresübersicht!D23)),"TTT")</f>
        <v>Fr</v>
      </c>
      <c r="F23" s="70" t="str">
        <f>IF(ISERROR(VLOOKUP(DATE(Einstellungen1!$F$2,10,Jahresübersicht!D23),Einstellungen1!$M$7:$N$65,2,FALSE)),"",VLOOKUP(DATE(Einstellungen1!$F$2,10,Jahresübersicht!D23),Einstellungen1!$M$7:$N$65,2,FALSE))</f>
        <v/>
      </c>
      <c r="G23" s="68">
        <v>20</v>
      </c>
      <c r="H23" s="69" t="str">
        <f>TEXT(WEEKDAY(DATE(Einstellungen1!$F$2,11,Jahresübersicht!G23)),"TTT")</f>
        <v>Mo</v>
      </c>
      <c r="I23" s="70" t="str">
        <f>IF(ISERROR(VLOOKUP(DATE(Einstellungen1!$F$2,11,Jahresübersicht!G23),Einstellungen1!$M$7:$N$65,2,FALSE)),"",VLOOKUP(DATE(Einstellungen1!$F$2,11,Jahresübersicht!G23),Einstellungen1!$M$7:$N$65,2,FALSE))</f>
        <v/>
      </c>
      <c r="J23" s="68">
        <v>20</v>
      </c>
      <c r="K23" s="69" t="str">
        <f>TEXT(WEEKDAY(DATE(Einstellungen1!$F$2,12,Jahresübersicht!J23)),"TTT")</f>
        <v>Mi</v>
      </c>
      <c r="L23" s="70" t="str">
        <f>IF(ISERROR(VLOOKUP(DATE(Einstellungen1!$F$2,12,Jahresübersicht!J23),Einstellungen1!$M$7:$N$65,2,FALSE)),"",VLOOKUP(DATE(Einstellungen1!$F$2,12,Jahresübersicht!J23),Einstellungen1!$M$7:$N$65,2,FALSE))</f>
        <v/>
      </c>
      <c r="M23" s="68">
        <v>20</v>
      </c>
      <c r="N23" s="69" t="str">
        <f>TEXT(WEEKDAY(DATE(Einstellungen1!$F$2+1,1,Jahresübersicht!M23)),"TTT")</f>
        <v>Sa</v>
      </c>
      <c r="O23" s="70" t="str">
        <f>IF(ISERROR(VLOOKUP(DATE(Einstellungen1!$F$2+1,1,Jahresübersicht!M23),Einstellungen1!$M$7:$N$65,2,FALSE)),"",VLOOKUP(DATE(Einstellungen1!$F$2+1,1,Jahresübersicht!M23),Einstellungen1!$M$7:$N$65,2,FALSE))</f>
        <v/>
      </c>
      <c r="P23" s="68">
        <v>20</v>
      </c>
      <c r="Q23" s="69" t="str">
        <f>TEXT(WEEKDAY(DATE(Einstellungen1!$F$2+1,2,Jahresübersicht!P23)),"TTT")</f>
        <v>Di</v>
      </c>
      <c r="R23" s="71" t="str">
        <f>IF(ISERROR(VLOOKUP(DATE(Einstellungen1!$F$2+1,2,Jahresübersicht!P23),Einstellungen1!$M$7:$N$65,2,FALSE)),"",VLOOKUP(DATE(Einstellungen1!$F$2+1,2,Jahresübersicht!P23),Einstellungen1!$M$7:$N$65,2,FALSE))</f>
        <v/>
      </c>
    </row>
    <row r="24" spans="1:18" x14ac:dyDescent="0.25">
      <c r="A24" s="68">
        <v>21</v>
      </c>
      <c r="B24" s="69" t="str">
        <f>TEXT(WEEKDAY(DATE(Einstellungen1!$F$2,9,Jahresübersicht!A24)),"TTT")</f>
        <v>Do</v>
      </c>
      <c r="C24" s="70" t="str">
        <f>IF(ISERROR(VLOOKUP(DATE(Einstellungen1!$F$2,9,Jahresübersicht!A24),Einstellungen1!$M$7:$N$65,2,FALSE)),"",VLOOKUP(DATE(Einstellungen1!$F$2,9,Jahresübersicht!A24),Einstellungen1!$M$7:$N$65,2,FALSE))</f>
        <v/>
      </c>
      <c r="D24" s="68">
        <v>21</v>
      </c>
      <c r="E24" s="69" t="str">
        <f>TEXT(WEEKDAY(DATE(Einstellungen1!$F$2,10,Jahresübersicht!D24)),"TTT")</f>
        <v>Sa</v>
      </c>
      <c r="F24" s="70" t="str">
        <f>IF(ISERROR(VLOOKUP(DATE(Einstellungen1!$F$2,10,Jahresübersicht!D24),Einstellungen1!$M$7:$N$65,2,FALSE)),"",VLOOKUP(DATE(Einstellungen1!$F$2,10,Jahresübersicht!D24),Einstellungen1!$M$7:$N$65,2,FALSE))</f>
        <v/>
      </c>
      <c r="G24" s="68">
        <v>21</v>
      </c>
      <c r="H24" s="69" t="str">
        <f>TEXT(WEEKDAY(DATE(Einstellungen1!$F$2,11,Jahresübersicht!G24)),"TTT")</f>
        <v>Di</v>
      </c>
      <c r="I24" s="70" t="str">
        <f>IF(ISERROR(VLOOKUP(DATE(Einstellungen1!$F$2,11,Jahresübersicht!G24),Einstellungen1!$M$7:$N$65,2,FALSE)),"",VLOOKUP(DATE(Einstellungen1!$F$2,11,Jahresübersicht!G24),Einstellungen1!$M$7:$N$65,2,FALSE))</f>
        <v/>
      </c>
      <c r="J24" s="68">
        <v>21</v>
      </c>
      <c r="K24" s="69" t="str">
        <f>TEXT(WEEKDAY(DATE(Einstellungen1!$F$2,12,Jahresübersicht!J24)),"TTT")</f>
        <v>Do</v>
      </c>
      <c r="L24" s="70" t="str">
        <f>IF(ISERROR(VLOOKUP(DATE(Einstellungen1!$F$2,12,Jahresübersicht!J24),Einstellungen1!$M$7:$N$65,2,FALSE)),"",VLOOKUP(DATE(Einstellungen1!$F$2,12,Jahresübersicht!J24),Einstellungen1!$M$7:$N$65,2,FALSE))</f>
        <v/>
      </c>
      <c r="M24" s="68">
        <v>21</v>
      </c>
      <c r="N24" s="69" t="str">
        <f>TEXT(WEEKDAY(DATE(Einstellungen1!$F$2+1,1,Jahresübersicht!M24)),"TTT")</f>
        <v>So</v>
      </c>
      <c r="O24" s="70" t="str">
        <f>IF(ISERROR(VLOOKUP(DATE(Einstellungen1!$F$2+1,1,Jahresübersicht!M24),Einstellungen1!$M$7:$N$65,2,FALSE)),"",VLOOKUP(DATE(Einstellungen1!$F$2+1,1,Jahresübersicht!M24),Einstellungen1!$M$7:$N$65,2,FALSE))</f>
        <v/>
      </c>
      <c r="P24" s="68">
        <v>21</v>
      </c>
      <c r="Q24" s="69" t="str">
        <f>TEXT(WEEKDAY(DATE(Einstellungen1!$F$2+1,2,Jahresübersicht!P24)),"TTT")</f>
        <v>Mi</v>
      </c>
      <c r="R24" s="71" t="str">
        <f>IF(ISERROR(VLOOKUP(DATE(Einstellungen1!$F$2+1,2,Jahresübersicht!P24),Einstellungen1!$M$7:$N$65,2,FALSE)),"",VLOOKUP(DATE(Einstellungen1!$F$2+1,2,Jahresübersicht!P24),Einstellungen1!$M$7:$N$65,2,FALSE))</f>
        <v/>
      </c>
    </row>
    <row r="25" spans="1:18" x14ac:dyDescent="0.25">
      <c r="A25" s="68">
        <v>22</v>
      </c>
      <c r="B25" s="69" t="str">
        <f>TEXT(WEEKDAY(DATE(Einstellungen1!$F$2,9,Jahresübersicht!A25)),"TTT")</f>
        <v>Fr</v>
      </c>
      <c r="C25" s="70" t="str">
        <f>IF(ISERROR(VLOOKUP(DATE(Einstellungen1!$F$2,9,Jahresübersicht!A25),Einstellungen1!$M$7:$N$65,2,FALSE)),"",VLOOKUP(DATE(Einstellungen1!$F$2,9,Jahresübersicht!A25),Einstellungen1!$M$7:$N$65,2,FALSE))</f>
        <v/>
      </c>
      <c r="D25" s="68">
        <v>22</v>
      </c>
      <c r="E25" s="69" t="str">
        <f>TEXT(WEEKDAY(DATE(Einstellungen1!$F$2,10,Jahresübersicht!D25)),"TTT")</f>
        <v>So</v>
      </c>
      <c r="F25" s="70" t="str">
        <f>IF(ISERROR(VLOOKUP(DATE(Einstellungen1!$F$2,10,Jahresübersicht!D25),Einstellungen1!$M$7:$N$65,2,FALSE)),"",VLOOKUP(DATE(Einstellungen1!$F$2,10,Jahresübersicht!D25),Einstellungen1!$M$7:$N$65,2,FALSE))</f>
        <v/>
      </c>
      <c r="G25" s="68">
        <v>22</v>
      </c>
      <c r="H25" s="69" t="str">
        <f>TEXT(WEEKDAY(DATE(Einstellungen1!$F$2,11,Jahresübersicht!G25)),"TTT")</f>
        <v>Mi</v>
      </c>
      <c r="I25" s="70" t="str">
        <f>IF(ISERROR(VLOOKUP(DATE(Einstellungen1!$F$2,11,Jahresübersicht!G25),Einstellungen1!$M$7:$N$65,2,FALSE)),"",VLOOKUP(DATE(Einstellungen1!$F$2,11,Jahresübersicht!G25),Einstellungen1!$M$7:$N$65,2,FALSE))</f>
        <v/>
      </c>
      <c r="J25" s="68">
        <v>22</v>
      </c>
      <c r="K25" s="69" t="str">
        <f>TEXT(WEEKDAY(DATE(Einstellungen1!$F$2,12,Jahresübersicht!J25)),"TTT")</f>
        <v>Fr</v>
      </c>
      <c r="L25" s="70" t="str">
        <f>IF(ISERROR(VLOOKUP(DATE(Einstellungen1!$F$2,12,Jahresübersicht!J25),Einstellungen1!$M$7:$N$65,2,FALSE)),"",VLOOKUP(DATE(Einstellungen1!$F$2,12,Jahresübersicht!J25),Einstellungen1!$M$7:$N$65,2,FALSE))</f>
        <v/>
      </c>
      <c r="M25" s="68">
        <v>22</v>
      </c>
      <c r="N25" s="69" t="str">
        <f>TEXT(WEEKDAY(DATE(Einstellungen1!$F$2+1,1,Jahresübersicht!M25)),"TTT")</f>
        <v>Mo</v>
      </c>
      <c r="O25" s="70" t="str">
        <f>IF(ISERROR(VLOOKUP(DATE(Einstellungen1!$F$2+1,1,Jahresübersicht!M25),Einstellungen1!$M$7:$N$65,2,FALSE)),"",VLOOKUP(DATE(Einstellungen1!$F$2+1,1,Jahresübersicht!M25),Einstellungen1!$M$7:$N$65,2,FALSE))</f>
        <v/>
      </c>
      <c r="P25" s="68">
        <v>22</v>
      </c>
      <c r="Q25" s="69" t="str">
        <f>TEXT(WEEKDAY(DATE(Einstellungen1!$F$2+1,2,Jahresübersicht!P25)),"TTT")</f>
        <v>Do</v>
      </c>
      <c r="R25" s="71" t="str">
        <f>IF(ISERROR(VLOOKUP(DATE(Einstellungen1!$F$2+1,2,Jahresübersicht!P25),Einstellungen1!$M$7:$N$65,2,FALSE)),"",VLOOKUP(DATE(Einstellungen1!$F$2+1,2,Jahresübersicht!P25),Einstellungen1!$M$7:$N$65,2,FALSE))</f>
        <v/>
      </c>
    </row>
    <row r="26" spans="1:18" x14ac:dyDescent="0.25">
      <c r="A26" s="68">
        <v>23</v>
      </c>
      <c r="B26" s="69" t="str">
        <f>TEXT(WEEKDAY(DATE(Einstellungen1!$F$2,9,Jahresübersicht!A26)),"TTT")</f>
        <v>Sa</v>
      </c>
      <c r="C26" s="70" t="str">
        <f>IF(ISERROR(VLOOKUP(DATE(Einstellungen1!$F$2,9,Jahresübersicht!A26),Einstellungen1!$M$7:$N$65,2,FALSE)),"",VLOOKUP(DATE(Einstellungen1!$F$2,9,Jahresübersicht!A26),Einstellungen1!$M$7:$N$65,2,FALSE))</f>
        <v/>
      </c>
      <c r="D26" s="68">
        <v>23</v>
      </c>
      <c r="E26" s="69" t="str">
        <f>TEXT(WEEKDAY(DATE(Einstellungen1!$F$2,10,Jahresübersicht!D26)),"TTT")</f>
        <v>Mo</v>
      </c>
      <c r="F26" s="70" t="str">
        <f>IF(ISERROR(VLOOKUP(DATE(Einstellungen1!$F$2,10,Jahresübersicht!D26),Einstellungen1!$M$7:$N$65,2,FALSE)),"",VLOOKUP(DATE(Einstellungen1!$F$2,10,Jahresübersicht!D26),Einstellungen1!$M$7:$N$65,2,FALSE))</f>
        <v/>
      </c>
      <c r="G26" s="68">
        <v>23</v>
      </c>
      <c r="H26" s="69" t="str">
        <f>TEXT(WEEKDAY(DATE(Einstellungen1!$F$2,11,Jahresübersicht!G26)),"TTT")</f>
        <v>Do</v>
      </c>
      <c r="I26" s="70" t="str">
        <f>IF(ISERROR(VLOOKUP(DATE(Einstellungen1!$F$2,11,Jahresübersicht!G26),Einstellungen1!$M$7:$N$65,2,FALSE)),"",VLOOKUP(DATE(Einstellungen1!$F$2,11,Jahresübersicht!G26),Einstellungen1!$M$7:$N$65,2,FALSE))</f>
        <v/>
      </c>
      <c r="J26" s="68">
        <v>23</v>
      </c>
      <c r="K26" s="69" t="str">
        <f>TEXT(WEEKDAY(DATE(Einstellungen1!$F$2,12,Jahresübersicht!J26)),"TTT")</f>
        <v>Sa</v>
      </c>
      <c r="L26" s="70" t="str">
        <f>IF(ISERROR(VLOOKUP(DATE(Einstellungen1!$F$2,12,Jahresübersicht!J26),Einstellungen1!$M$7:$N$65,2,FALSE)),"",VLOOKUP(DATE(Einstellungen1!$F$2,12,Jahresübersicht!J26),Einstellungen1!$M$7:$N$65,2,FALSE))</f>
        <v/>
      </c>
      <c r="M26" s="68">
        <v>23</v>
      </c>
      <c r="N26" s="69" t="str">
        <f>TEXT(WEEKDAY(DATE(Einstellungen1!$F$2+1,1,Jahresübersicht!M26)),"TTT")</f>
        <v>Di</v>
      </c>
      <c r="O26" s="70" t="str">
        <f>IF(ISERROR(VLOOKUP(DATE(Einstellungen1!$F$2+1,1,Jahresübersicht!M26),Einstellungen1!$M$7:$N$65,2,FALSE)),"",VLOOKUP(DATE(Einstellungen1!$F$2+1,1,Jahresübersicht!M26),Einstellungen1!$M$7:$N$65,2,FALSE))</f>
        <v/>
      </c>
      <c r="P26" s="68">
        <v>23</v>
      </c>
      <c r="Q26" s="69" t="str">
        <f>TEXT(WEEKDAY(DATE(Einstellungen1!$F$2+1,2,Jahresübersicht!P26)),"TTT")</f>
        <v>Fr</v>
      </c>
      <c r="R26" s="71" t="str">
        <f>IF(ISERROR(VLOOKUP(DATE(Einstellungen1!$F$2+1,2,Jahresübersicht!P26),Einstellungen1!$M$7:$N$65,2,FALSE)),"",VLOOKUP(DATE(Einstellungen1!$F$2+1,2,Jahresübersicht!P26),Einstellungen1!$M$7:$N$65,2,FALSE))</f>
        <v/>
      </c>
    </row>
    <row r="27" spans="1:18" x14ac:dyDescent="0.25">
      <c r="A27" s="68">
        <v>24</v>
      </c>
      <c r="B27" s="69" t="str">
        <f>TEXT(WEEKDAY(DATE(Einstellungen1!$F$2,9,Jahresübersicht!A27)),"TTT")</f>
        <v>So</v>
      </c>
      <c r="C27" s="70" t="str">
        <f>IF(ISERROR(VLOOKUP(DATE(Einstellungen1!$F$2,9,Jahresübersicht!A27),Einstellungen1!$M$7:$N$65,2,FALSE)),"",VLOOKUP(DATE(Einstellungen1!$F$2,9,Jahresübersicht!A27),Einstellungen1!$M$7:$N$65,2,FALSE))</f>
        <v/>
      </c>
      <c r="D27" s="68">
        <v>24</v>
      </c>
      <c r="E27" s="69" t="str">
        <f>TEXT(WEEKDAY(DATE(Einstellungen1!$F$2,10,Jahresübersicht!D27)),"TTT")</f>
        <v>Di</v>
      </c>
      <c r="F27" s="70" t="str">
        <f>IF(ISERROR(VLOOKUP(DATE(Einstellungen1!$F$2,10,Jahresübersicht!D27),Einstellungen1!$M$7:$N$65,2,FALSE)),"",VLOOKUP(DATE(Einstellungen1!$F$2,10,Jahresübersicht!D27),Einstellungen1!$M$7:$N$65,2,FALSE))</f>
        <v/>
      </c>
      <c r="G27" s="68">
        <v>24</v>
      </c>
      <c r="H27" s="69" t="str">
        <f>TEXT(WEEKDAY(DATE(Einstellungen1!$F$2,11,Jahresübersicht!G27)),"TTT")</f>
        <v>Fr</v>
      </c>
      <c r="I27" s="70" t="str">
        <f>IF(ISERROR(VLOOKUP(DATE(Einstellungen1!$F$2,11,Jahresübersicht!G27),Einstellungen1!$M$7:$N$65,2,FALSE)),"",VLOOKUP(DATE(Einstellungen1!$F$2,11,Jahresübersicht!G27),Einstellungen1!$M$7:$N$65,2,FALSE))</f>
        <v/>
      </c>
      <c r="J27" s="68">
        <v>24</v>
      </c>
      <c r="K27" s="69" t="str">
        <f>TEXT(WEEKDAY(DATE(Einstellungen1!$F$2,12,Jahresübersicht!J27)),"TTT")</f>
        <v>So</v>
      </c>
      <c r="L27" s="70" t="str">
        <f>IF(ISERROR(VLOOKUP(DATE(Einstellungen1!$F$2,12,Jahresübersicht!J27),Einstellungen1!$M$7:$N$65,2,FALSE)),"",VLOOKUP(DATE(Einstellungen1!$F$2,12,Jahresübersicht!J27),Einstellungen1!$M$7:$N$65,2,FALSE))</f>
        <v>Heiliger Abend</v>
      </c>
      <c r="M27" s="68">
        <v>24</v>
      </c>
      <c r="N27" s="69" t="str">
        <f>TEXT(WEEKDAY(DATE(Einstellungen1!$F$2+1,1,Jahresübersicht!M27)),"TTT")</f>
        <v>Mi</v>
      </c>
      <c r="O27" s="70" t="str">
        <f>IF(ISERROR(VLOOKUP(DATE(Einstellungen1!$F$2+1,1,Jahresübersicht!M27),Einstellungen1!$M$7:$N$65,2,FALSE)),"",VLOOKUP(DATE(Einstellungen1!$F$2+1,1,Jahresübersicht!M27),Einstellungen1!$M$7:$N$65,2,FALSE))</f>
        <v/>
      </c>
      <c r="P27" s="68">
        <v>24</v>
      </c>
      <c r="Q27" s="69" t="str">
        <f>TEXT(WEEKDAY(DATE(Einstellungen1!$F$2+1,2,Jahresübersicht!P27)),"TTT")</f>
        <v>Sa</v>
      </c>
      <c r="R27" s="71" t="str">
        <f>IF(ISERROR(VLOOKUP(DATE(Einstellungen1!$F$2+1,2,Jahresübersicht!P27),Einstellungen1!$M$7:$N$65,2,FALSE)),"",VLOOKUP(DATE(Einstellungen1!$F$2+1,2,Jahresübersicht!P27),Einstellungen1!$M$7:$N$65,2,FALSE))</f>
        <v/>
      </c>
    </row>
    <row r="28" spans="1:18" x14ac:dyDescent="0.25">
      <c r="A28" s="68">
        <v>25</v>
      </c>
      <c r="B28" s="69" t="str">
        <f>TEXT(WEEKDAY(DATE(Einstellungen1!$F$2,9,Jahresübersicht!A28)),"TTT")</f>
        <v>Mo</v>
      </c>
      <c r="C28" s="70" t="str">
        <f>IF(ISERROR(VLOOKUP(DATE(Einstellungen1!$F$2,9,Jahresübersicht!A28),Einstellungen1!$M$7:$N$65,2,FALSE)),"",VLOOKUP(DATE(Einstellungen1!$F$2,9,Jahresübersicht!A28),Einstellungen1!$M$7:$N$65,2,FALSE))</f>
        <v/>
      </c>
      <c r="D28" s="68">
        <v>25</v>
      </c>
      <c r="E28" s="69" t="str">
        <f>TEXT(WEEKDAY(DATE(Einstellungen1!$F$2,10,Jahresübersicht!D28)),"TTT")</f>
        <v>Mi</v>
      </c>
      <c r="F28" s="70" t="str">
        <f>IF(ISERROR(VLOOKUP(DATE(Einstellungen1!$F$2,10,Jahresübersicht!D28),Einstellungen1!$M$7:$N$65,2,FALSE)),"",VLOOKUP(DATE(Einstellungen1!$F$2,10,Jahresübersicht!D28),Einstellungen1!$M$7:$N$65,2,FALSE))</f>
        <v/>
      </c>
      <c r="G28" s="68">
        <v>25</v>
      </c>
      <c r="H28" s="69" t="str">
        <f>TEXT(WEEKDAY(DATE(Einstellungen1!$F$2,11,Jahresübersicht!G28)),"TTT")</f>
        <v>Sa</v>
      </c>
      <c r="I28" s="70" t="str">
        <f>IF(ISERROR(VLOOKUP(DATE(Einstellungen1!$F$2,11,Jahresübersicht!G28),Einstellungen1!$M$7:$N$65,2,FALSE)),"",VLOOKUP(DATE(Einstellungen1!$F$2,11,Jahresübersicht!G28),Einstellungen1!$M$7:$N$65,2,FALSE))</f>
        <v/>
      </c>
      <c r="J28" s="68">
        <v>25</v>
      </c>
      <c r="K28" s="69" t="str">
        <f>TEXT(WEEKDAY(DATE(Einstellungen1!$F$2,12,Jahresübersicht!J28)),"TTT")</f>
        <v>Mo</v>
      </c>
      <c r="L28" s="70" t="str">
        <f>IF(ISERROR(VLOOKUP(DATE(Einstellungen1!$F$2,12,Jahresübersicht!J28),Einstellungen1!$M$7:$N$65,2,FALSE)),"",VLOOKUP(DATE(Einstellungen1!$F$2,12,Jahresübersicht!J28),Einstellungen1!$M$7:$N$65,2,FALSE))</f>
        <v>Weihnachtstag</v>
      </c>
      <c r="M28" s="68">
        <v>25</v>
      </c>
      <c r="N28" s="69" t="str">
        <f>TEXT(WEEKDAY(DATE(Einstellungen1!$F$2+1,1,Jahresübersicht!M28)),"TTT")</f>
        <v>Do</v>
      </c>
      <c r="O28" s="70" t="str">
        <f>IF(ISERROR(VLOOKUP(DATE(Einstellungen1!$F$2+1,1,Jahresübersicht!M28),Einstellungen1!$M$7:$N$65,2,FALSE)),"",VLOOKUP(DATE(Einstellungen1!$F$2+1,1,Jahresübersicht!M28),Einstellungen1!$M$7:$N$65,2,FALSE))</f>
        <v/>
      </c>
      <c r="P28" s="68">
        <v>25</v>
      </c>
      <c r="Q28" s="69" t="str">
        <f>TEXT(WEEKDAY(DATE(Einstellungen1!$F$2+1,2,Jahresübersicht!P28)),"TTT")</f>
        <v>So</v>
      </c>
      <c r="R28" s="71" t="str">
        <f>IF(ISERROR(VLOOKUP(DATE(Einstellungen1!$F$2+1,2,Jahresübersicht!P28),Einstellungen1!$M$7:$N$65,2,FALSE)),"",VLOOKUP(DATE(Einstellungen1!$F$2+1,2,Jahresübersicht!P28),Einstellungen1!$M$7:$N$65,2,FALSE))</f>
        <v/>
      </c>
    </row>
    <row r="29" spans="1:18" x14ac:dyDescent="0.25">
      <c r="A29" s="68">
        <v>26</v>
      </c>
      <c r="B29" s="69" t="str">
        <f>TEXT(WEEKDAY(DATE(Einstellungen1!$F$2,9,Jahresübersicht!A29)),"TTT")</f>
        <v>Di</v>
      </c>
      <c r="C29" s="70" t="str">
        <f>IF(ISERROR(VLOOKUP(DATE(Einstellungen1!$F$2,9,Jahresübersicht!A29),Einstellungen1!$M$7:$N$65,2,FALSE)),"",VLOOKUP(DATE(Einstellungen1!$F$2,9,Jahresübersicht!A29),Einstellungen1!$M$7:$N$65,2,FALSE))</f>
        <v/>
      </c>
      <c r="D29" s="68">
        <v>26</v>
      </c>
      <c r="E29" s="69" t="str">
        <f>TEXT(WEEKDAY(DATE(Einstellungen1!$F$2,10,Jahresübersicht!D29)),"TTT")</f>
        <v>Do</v>
      </c>
      <c r="F29" s="70" t="str">
        <f>IF(ISERROR(VLOOKUP(DATE(Einstellungen1!$F$2,10,Jahresübersicht!D29),Einstellungen1!$M$7:$N$65,2,FALSE)),"",VLOOKUP(DATE(Einstellungen1!$F$2,10,Jahresübersicht!D29),Einstellungen1!$M$7:$N$65,2,FALSE))</f>
        <v>Nationalfeiertag</v>
      </c>
      <c r="G29" s="68">
        <v>26</v>
      </c>
      <c r="H29" s="69" t="str">
        <f>TEXT(WEEKDAY(DATE(Einstellungen1!$F$2,11,Jahresübersicht!G29)),"TTT")</f>
        <v>So</v>
      </c>
      <c r="I29" s="70" t="str">
        <f>IF(ISERROR(VLOOKUP(DATE(Einstellungen1!$F$2,11,Jahresübersicht!G29),Einstellungen1!$M$7:$N$65,2,FALSE)),"",VLOOKUP(DATE(Einstellungen1!$F$2,11,Jahresübersicht!G29),Einstellungen1!$M$7:$N$65,2,FALSE))</f>
        <v/>
      </c>
      <c r="J29" s="68">
        <v>26</v>
      </c>
      <c r="K29" s="69" t="str">
        <f>TEXT(WEEKDAY(DATE(Einstellungen1!$F$2,12,Jahresübersicht!J29)),"TTT")</f>
        <v>Di</v>
      </c>
      <c r="L29" s="70" t="str">
        <f>IF(ISERROR(VLOOKUP(DATE(Einstellungen1!$F$2,12,Jahresübersicht!J29),Einstellungen1!$M$7:$N$65,2,FALSE)),"",VLOOKUP(DATE(Einstellungen1!$F$2,12,Jahresübersicht!J29),Einstellungen1!$M$7:$N$65,2,FALSE))</f>
        <v>Stefanstag</v>
      </c>
      <c r="M29" s="68">
        <v>26</v>
      </c>
      <c r="N29" s="69" t="str">
        <f>TEXT(WEEKDAY(DATE(Einstellungen1!$F$2+1,1,Jahresübersicht!M29)),"TTT")</f>
        <v>Fr</v>
      </c>
      <c r="O29" s="70" t="str">
        <f>IF(ISERROR(VLOOKUP(DATE(Einstellungen1!$F$2+1,1,Jahresübersicht!M29),Einstellungen1!$M$7:$N$65,2,FALSE)),"",VLOOKUP(DATE(Einstellungen1!$F$2+1,1,Jahresübersicht!M29),Einstellungen1!$M$7:$N$65,2,FALSE))</f>
        <v/>
      </c>
      <c r="P29" s="68">
        <v>26</v>
      </c>
      <c r="Q29" s="69" t="str">
        <f>TEXT(WEEKDAY(DATE(Einstellungen1!$F$2+1,2,Jahresübersicht!P29)),"TTT")</f>
        <v>Mo</v>
      </c>
      <c r="R29" s="71" t="str">
        <f>IF(ISERROR(VLOOKUP(DATE(Einstellungen1!$F$2+1,2,Jahresübersicht!P29),Einstellungen1!$M$7:$N$65,2,FALSE)),"",VLOOKUP(DATE(Einstellungen1!$F$2+1,2,Jahresübersicht!P29),Einstellungen1!$M$7:$N$65,2,FALSE))</f>
        <v/>
      </c>
    </row>
    <row r="30" spans="1:18" x14ac:dyDescent="0.25">
      <c r="A30" s="68">
        <v>27</v>
      </c>
      <c r="B30" s="69" t="str">
        <f>TEXT(WEEKDAY(DATE(Einstellungen1!$F$2,9,Jahresübersicht!A30)),"TTT")</f>
        <v>Mi</v>
      </c>
      <c r="C30" s="70" t="str">
        <f>IF(ISERROR(VLOOKUP(DATE(Einstellungen1!$F$2,9,Jahresübersicht!A30),Einstellungen1!$M$7:$N$65,2,FALSE)),"",VLOOKUP(DATE(Einstellungen1!$F$2,9,Jahresübersicht!A30),Einstellungen1!$M$7:$N$65,2,FALSE))</f>
        <v/>
      </c>
      <c r="D30" s="68">
        <v>27</v>
      </c>
      <c r="E30" s="69" t="str">
        <f>TEXT(WEEKDAY(DATE(Einstellungen1!$F$2,10,Jahresübersicht!D30)),"TTT")</f>
        <v>Fr</v>
      </c>
      <c r="F30" s="70" t="str">
        <f>IF(ISERROR(VLOOKUP(DATE(Einstellungen1!$F$2,10,Jahresübersicht!D30),Einstellungen1!$M$7:$N$65,2,FALSE)),"",VLOOKUP(DATE(Einstellungen1!$F$2,10,Jahresübersicht!D30),Einstellungen1!$M$7:$N$65,2,FALSE))</f>
        <v>Herbstferien</v>
      </c>
      <c r="G30" s="68">
        <v>27</v>
      </c>
      <c r="H30" s="69" t="str">
        <f>TEXT(WEEKDAY(DATE(Einstellungen1!$F$2,11,Jahresübersicht!G30)),"TTT")</f>
        <v>Mo</v>
      </c>
      <c r="I30" s="70" t="str">
        <f>IF(ISERROR(VLOOKUP(DATE(Einstellungen1!$F$2,11,Jahresübersicht!G30),Einstellungen1!$M$7:$N$65,2,FALSE)),"",VLOOKUP(DATE(Einstellungen1!$F$2,11,Jahresübersicht!G30),Einstellungen1!$M$7:$N$65,2,FALSE))</f>
        <v/>
      </c>
      <c r="J30" s="68">
        <v>27</v>
      </c>
      <c r="K30" s="69" t="str">
        <f>TEXT(WEEKDAY(DATE(Einstellungen1!$F$2,12,Jahresübersicht!J30)),"TTT")</f>
        <v>Mi</v>
      </c>
      <c r="L30" s="70" t="str">
        <f>IF(ISERROR(VLOOKUP(DATE(Einstellungen1!$F$2,12,Jahresübersicht!J30),Einstellungen1!$M$7:$N$65,2,FALSE)),"",VLOOKUP(DATE(Einstellungen1!$F$2,12,Jahresübersicht!J30),Einstellungen1!$M$7:$N$65,2,FALSE))</f>
        <v>Weihnachtsferien</v>
      </c>
      <c r="M30" s="68">
        <v>27</v>
      </c>
      <c r="N30" s="69" t="str">
        <f>TEXT(WEEKDAY(DATE(Einstellungen1!$F$2+1,1,Jahresübersicht!M30)),"TTT")</f>
        <v>Sa</v>
      </c>
      <c r="O30" s="70" t="str">
        <f>IF(ISERROR(VLOOKUP(DATE(Einstellungen1!$F$2+1,1,Jahresübersicht!M30),Einstellungen1!$M$7:$N$65,2,FALSE)),"",VLOOKUP(DATE(Einstellungen1!$F$2+1,1,Jahresübersicht!M30),Einstellungen1!$M$7:$N$65,2,FALSE))</f>
        <v/>
      </c>
      <c r="P30" s="68">
        <v>27</v>
      </c>
      <c r="Q30" s="69" t="str">
        <f>TEXT(WEEKDAY(DATE(Einstellungen1!$F$2+1,2,Jahresübersicht!P30)),"TTT")</f>
        <v>Di</v>
      </c>
      <c r="R30" s="71" t="str">
        <f>IF(ISERROR(VLOOKUP(DATE(Einstellungen1!$F$2+1,2,Jahresübersicht!P30),Einstellungen1!$M$7:$N$65,2,FALSE)),"",VLOOKUP(DATE(Einstellungen1!$F$2+1,2,Jahresübersicht!P30),Einstellungen1!$M$7:$N$65,2,FALSE))</f>
        <v/>
      </c>
    </row>
    <row r="31" spans="1:18" x14ac:dyDescent="0.25">
      <c r="A31" s="68">
        <v>28</v>
      </c>
      <c r="B31" s="69" t="str">
        <f>TEXT(WEEKDAY(DATE(Einstellungen1!$F$2,9,Jahresübersicht!A31)),"TTT")</f>
        <v>Do</v>
      </c>
      <c r="C31" s="70" t="str">
        <f>IF(ISERROR(VLOOKUP(DATE(Einstellungen1!$F$2,9,Jahresübersicht!A31),Einstellungen1!$M$7:$N$65,2,FALSE)),"",VLOOKUP(DATE(Einstellungen1!$F$2,9,Jahresübersicht!A31),Einstellungen1!$M$7:$N$65,2,FALSE))</f>
        <v/>
      </c>
      <c r="D31" s="68">
        <v>28</v>
      </c>
      <c r="E31" s="69" t="str">
        <f>TEXT(WEEKDAY(DATE(Einstellungen1!$F$2,10,Jahresübersicht!D31)),"TTT")</f>
        <v>Sa</v>
      </c>
      <c r="F31" s="70" t="str">
        <f>IF(ISERROR(VLOOKUP(DATE(Einstellungen1!$F$2,10,Jahresübersicht!D31),Einstellungen1!$M$7:$N$65,2,FALSE)),"",VLOOKUP(DATE(Einstellungen1!$F$2,10,Jahresübersicht!D31),Einstellungen1!$M$7:$N$65,2,FALSE))</f>
        <v>Herbstferien</v>
      </c>
      <c r="G31" s="68">
        <v>28</v>
      </c>
      <c r="H31" s="69" t="str">
        <f>TEXT(WEEKDAY(DATE(Einstellungen1!$F$2,11,Jahresübersicht!G31)),"TTT")</f>
        <v>Di</v>
      </c>
      <c r="I31" s="70" t="str">
        <f>IF(ISERROR(VLOOKUP(DATE(Einstellungen1!$F$2,11,Jahresübersicht!G31),Einstellungen1!$M$7:$N$65,2,FALSE)),"",VLOOKUP(DATE(Einstellungen1!$F$2,11,Jahresübersicht!G31),Einstellungen1!$M$7:$N$65,2,FALSE))</f>
        <v/>
      </c>
      <c r="J31" s="68">
        <v>28</v>
      </c>
      <c r="K31" s="69" t="str">
        <f>TEXT(WEEKDAY(DATE(Einstellungen1!$F$2,12,Jahresübersicht!J31)),"TTT")</f>
        <v>Do</v>
      </c>
      <c r="L31" s="70" t="str">
        <f>IF(ISERROR(VLOOKUP(DATE(Einstellungen1!$F$2,12,Jahresübersicht!J31),Einstellungen1!$M$7:$N$65,2,FALSE)),"",VLOOKUP(DATE(Einstellungen1!$F$2,12,Jahresübersicht!J31),Einstellungen1!$M$7:$N$65,2,FALSE))</f>
        <v>Weihnachtsferien</v>
      </c>
      <c r="M31" s="68">
        <v>28</v>
      </c>
      <c r="N31" s="69" t="str">
        <f>TEXT(WEEKDAY(DATE(Einstellungen1!$F$2+1,1,Jahresübersicht!M31)),"TTT")</f>
        <v>So</v>
      </c>
      <c r="O31" s="70" t="str">
        <f>IF(ISERROR(VLOOKUP(DATE(Einstellungen1!$F$2+1,1,Jahresübersicht!M31),Einstellungen1!$M$7:$N$65,2,FALSE)),"",VLOOKUP(DATE(Einstellungen1!$F$2+1,1,Jahresübersicht!M31),Einstellungen1!$M$7:$N$65,2,FALSE))</f>
        <v/>
      </c>
      <c r="P31" s="68">
        <v>28</v>
      </c>
      <c r="Q31" s="69" t="str">
        <f>TEXT(WEEKDAY(DATE(Einstellungen1!$F$2+1,2,Jahresübersicht!P31)),"TTT")</f>
        <v>Mi</v>
      </c>
      <c r="R31" s="71" t="str">
        <f>IF(ISERROR(VLOOKUP(DATE(Einstellungen1!$F$2+1,2,Jahresübersicht!P31),Einstellungen1!$M$7:$N$65,2,FALSE)),"",VLOOKUP(DATE(Einstellungen1!$F$2+1,2,Jahresübersicht!P31),Einstellungen1!$M$7:$N$65,2,FALSE))</f>
        <v/>
      </c>
    </row>
    <row r="32" spans="1:18" x14ac:dyDescent="0.25">
      <c r="A32" s="68">
        <v>29</v>
      </c>
      <c r="B32" s="69" t="str">
        <f>TEXT(WEEKDAY(DATE(Einstellungen1!$F$2,9,Jahresübersicht!A32)),"TTT")</f>
        <v>Fr</v>
      </c>
      <c r="C32" s="70" t="str">
        <f>IF(ISERROR(VLOOKUP(DATE(Einstellungen1!$F$2,9,Jahresübersicht!A32),Einstellungen1!$M$7:$N$65,2,FALSE)),"",VLOOKUP(DATE(Einstellungen1!$F$2,9,Jahresübersicht!A32),Einstellungen1!$M$7:$N$65,2,FALSE))</f>
        <v/>
      </c>
      <c r="D32" s="68">
        <v>29</v>
      </c>
      <c r="E32" s="69" t="str">
        <f>TEXT(WEEKDAY(DATE(Einstellungen1!$F$2,10,Jahresübersicht!D32)),"TTT")</f>
        <v>So</v>
      </c>
      <c r="F32" s="70" t="str">
        <f>IF(ISERROR(VLOOKUP(DATE(Einstellungen1!$F$2,10,Jahresübersicht!D32),Einstellungen1!$M$7:$N$65,2,FALSE)),"",VLOOKUP(DATE(Einstellungen1!$F$2,10,Jahresübersicht!D32),Einstellungen1!$M$7:$N$65,2,FALSE))</f>
        <v>Herbstferien</v>
      </c>
      <c r="G32" s="68">
        <v>29</v>
      </c>
      <c r="H32" s="69" t="str">
        <f>TEXT(WEEKDAY(DATE(Einstellungen1!$F$2,11,Jahresübersicht!G32)),"TTT")</f>
        <v>Mi</v>
      </c>
      <c r="I32" s="70" t="str">
        <f>IF(ISERROR(VLOOKUP(DATE(Einstellungen1!$F$2,11,Jahresübersicht!G32),Einstellungen1!$M$7:$N$65,2,FALSE)),"",VLOOKUP(DATE(Einstellungen1!$F$2,11,Jahresübersicht!G32),Einstellungen1!$M$7:$N$65,2,FALSE))</f>
        <v/>
      </c>
      <c r="J32" s="68">
        <v>29</v>
      </c>
      <c r="K32" s="69" t="str">
        <f>TEXT(WEEKDAY(DATE(Einstellungen1!$F$2,12,Jahresübersicht!J32)),"TTT")</f>
        <v>Fr</v>
      </c>
      <c r="L32" s="70" t="str">
        <f>IF(ISERROR(VLOOKUP(DATE(Einstellungen1!$F$2,12,Jahresübersicht!J32),Einstellungen1!$M$7:$N$65,2,FALSE)),"",VLOOKUP(DATE(Einstellungen1!$F$2,12,Jahresübersicht!J32),Einstellungen1!$M$7:$N$65,2,FALSE))</f>
        <v>Weihnachtsferien</v>
      </c>
      <c r="M32" s="68">
        <v>29</v>
      </c>
      <c r="N32" s="69" t="str">
        <f>TEXT(WEEKDAY(DATE(Einstellungen1!$F$2+1,1,Jahresübersicht!M32)),"TTT")</f>
        <v>Mo</v>
      </c>
      <c r="O32" s="70" t="str">
        <f>IF(ISERROR(VLOOKUP(DATE(Einstellungen1!$F$2+1,1,Jahresübersicht!M32),Einstellungen1!$M$7:$N$65,2,FALSE)),"",VLOOKUP(DATE(Einstellungen1!$F$2+1,1,Jahresübersicht!M32),Einstellungen1!$M$7:$N$65,2,FALSE))</f>
        <v/>
      </c>
      <c r="P32" s="68">
        <f>IF(DAY(DATE(Einstellungen1!F2+1,3,0))=29,29,"")</f>
        <v>29</v>
      </c>
      <c r="Q32" s="69" t="str">
        <f>IF(ISNUMBER(P32),TEXT(WEEKDAY(DATE(Einstellungen1!$F$2+1,2,Jahresübersicht!P32)),"TTT"),"")</f>
        <v>Do</v>
      </c>
      <c r="R32" s="71" t="str">
        <f>IF(ISERROR(VLOOKUP(DATE(Einstellungen1!$F$2+1,2,Jahresübersicht!P32),Einstellungen1!$M$7:$N$65,2,FALSE)),"",VLOOKUP(DATE(Einstellungen1!$F$2+1,2,Jahresübersicht!P32),Einstellungen1!$M$7:$N$65,2,FALSE))</f>
        <v/>
      </c>
    </row>
    <row r="33" spans="1:18" x14ac:dyDescent="0.25">
      <c r="A33" s="68">
        <v>30</v>
      </c>
      <c r="B33" s="69" t="str">
        <f>TEXT(WEEKDAY(DATE(Einstellungen1!$F$2,9,Jahresübersicht!A33)),"TTT")</f>
        <v>Sa</v>
      </c>
      <c r="C33" s="70" t="str">
        <f>IF(ISERROR(VLOOKUP(DATE(Einstellungen1!$F$2,9,Jahresübersicht!A33),Einstellungen1!$M$7:$N$65,2,FALSE)),"",VLOOKUP(DATE(Einstellungen1!$F$2,9,Jahresübersicht!A33),Einstellungen1!$M$7:$N$65,2,FALSE))</f>
        <v/>
      </c>
      <c r="D33" s="68">
        <v>30</v>
      </c>
      <c r="E33" s="69" t="str">
        <f>TEXT(WEEKDAY(DATE(Einstellungen1!$F$2,10,Jahresübersicht!D33)),"TTT")</f>
        <v>Mo</v>
      </c>
      <c r="F33" s="70" t="str">
        <f>IF(ISERROR(VLOOKUP(DATE(Einstellungen1!$F$2,10,Jahresübersicht!D33),Einstellungen1!$M$7:$N$65,2,FALSE)),"",VLOOKUP(DATE(Einstellungen1!$F$2,10,Jahresübersicht!D33),Einstellungen1!$M$7:$N$65,2,FALSE))</f>
        <v>Herbstferien</v>
      </c>
      <c r="G33" s="68">
        <v>30</v>
      </c>
      <c r="H33" s="69" t="str">
        <f>TEXT(WEEKDAY(DATE(Einstellungen1!$F$2,11,Jahresübersicht!G33)),"TTT")</f>
        <v>Do</v>
      </c>
      <c r="I33" s="70" t="str">
        <f>IF(ISERROR(VLOOKUP(DATE(Einstellungen1!$F$2,11,Jahresübersicht!G33),Einstellungen1!$M$7:$N$65,2,FALSE)),"",VLOOKUP(DATE(Einstellungen1!$F$2,11,Jahresübersicht!G33),Einstellungen1!$M$7:$N$65,2,FALSE))</f>
        <v/>
      </c>
      <c r="J33" s="68">
        <v>30</v>
      </c>
      <c r="K33" s="69" t="str">
        <f>TEXT(WEEKDAY(DATE(Einstellungen1!$F$2,12,Jahresübersicht!J33)),"TTT")</f>
        <v>Sa</v>
      </c>
      <c r="L33" s="70" t="str">
        <f>IF(ISERROR(VLOOKUP(DATE(Einstellungen1!$F$2,12,Jahresübersicht!J33),Einstellungen1!$M$7:$N$65,2,FALSE)),"",VLOOKUP(DATE(Einstellungen1!$F$2,12,Jahresübersicht!J33),Einstellungen1!$M$7:$N$65,2,FALSE))</f>
        <v>Weihnachtsferien</v>
      </c>
      <c r="M33" s="68">
        <v>30</v>
      </c>
      <c r="N33" s="69" t="str">
        <f>TEXT(WEEKDAY(DATE(Einstellungen1!$F$2+1,1,Jahresübersicht!M33)),"TTT")</f>
        <v>Di</v>
      </c>
      <c r="O33" s="70" t="str">
        <f>IF(ISERROR(VLOOKUP(DATE(Einstellungen1!$F$2+1,1,Jahresübersicht!M33),Einstellungen1!$M$7:$N$65,2,FALSE)),"",VLOOKUP(DATE(Einstellungen1!$F$2+1,1,Jahresübersicht!M33),Einstellungen1!$M$7:$N$65,2,FALSE))</f>
        <v/>
      </c>
      <c r="P33" s="68"/>
      <c r="Q33" s="69"/>
      <c r="R33" s="71" t="str">
        <f>IF(ISERROR(VLOOKUP(DATE(Einstellungen1!$F$2+1,2,Jahresübersicht!P33),Einstellungen1!$M$7:$N$65,2,FALSE)),"",VLOOKUP(DATE(Einstellungen1!$F$2+1,2,Jahresübersicht!P33),Einstellungen1!$M$7:$N$65,2,FALSE))</f>
        <v/>
      </c>
    </row>
    <row r="34" spans="1:18" x14ac:dyDescent="0.25">
      <c r="A34" s="68"/>
      <c r="B34" s="69"/>
      <c r="C34" s="70" t="str">
        <f>IF(ISERROR(VLOOKUP(DATE(Einstellungen1!$F$2,9,Jahresübersicht!A34),Einstellungen1!$M$7:$N$65,2,FALSE)),"",VLOOKUP(DATE(Einstellungen1!$F$2,9,Jahresübersicht!A34),Einstellungen1!$M$7:$N$65,2,FALSE))</f>
        <v/>
      </c>
      <c r="D34" s="68">
        <v>31</v>
      </c>
      <c r="E34" s="69" t="str">
        <f>TEXT(WEEKDAY(DATE(Einstellungen1!$F$2,10,Jahresübersicht!D34)),"TTT")</f>
        <v>Di</v>
      </c>
      <c r="F34" s="70" t="str">
        <f>IF(ISERROR(VLOOKUP(DATE(Einstellungen1!$F$2,10,Jahresübersicht!D34),Einstellungen1!$M$7:$N$65,2,FALSE)),"",VLOOKUP(DATE(Einstellungen1!$F$2,10,Jahresübersicht!D34),Einstellungen1!$M$7:$N$65,2,FALSE))</f>
        <v>Herbstferien</v>
      </c>
      <c r="G34" s="68"/>
      <c r="H34" s="69"/>
      <c r="I34" s="70" t="str">
        <f>IF(ISERROR(VLOOKUP(DATE(Einstellungen1!$F$2,11,Jahresübersicht!G34),Einstellungen1!$M$7:$N$65,2,FALSE)),"",VLOOKUP(DATE(Einstellungen1!$F$2,11,Jahresübersicht!G34),Einstellungen1!$M$7:$N$65,2,FALSE))</f>
        <v>Herbstferien</v>
      </c>
      <c r="J34" s="68">
        <v>31</v>
      </c>
      <c r="K34" s="69" t="str">
        <f>TEXT(WEEKDAY(DATE(Einstellungen1!$F$2,12,Jahresübersicht!J34)),"TTT")</f>
        <v>So</v>
      </c>
      <c r="L34" s="70" t="str">
        <f>IF(ISERROR(VLOOKUP(DATE(Einstellungen1!$F$2,12,Jahresübersicht!J34),Einstellungen1!$M$7:$N$65,2,FALSE)),"",VLOOKUP(DATE(Einstellungen1!$F$2,12,Jahresübersicht!J34),Einstellungen1!$M$7:$N$65,2,FALSE))</f>
        <v>Weihnachtsferien</v>
      </c>
      <c r="M34" s="68">
        <v>31</v>
      </c>
      <c r="N34" s="69" t="str">
        <f>TEXT(WEEKDAY(DATE(Einstellungen1!$F$2+1,1,Jahresübersicht!M34)),"TTT")</f>
        <v>Mi</v>
      </c>
      <c r="O34" s="70" t="str">
        <f>IF(ISERROR(VLOOKUP(DATE(Einstellungen1!$F$2+1,1,Jahresübersicht!M34),Einstellungen1!$M$7:$N$65,2,FALSE)),"",VLOOKUP(DATE(Einstellungen1!$F$2+1,1,Jahresübersicht!M34),Einstellungen1!$M$7:$N$65,2,FALSE))</f>
        <v/>
      </c>
      <c r="P34" s="68"/>
      <c r="Q34" s="69"/>
      <c r="R34" s="71" t="str">
        <f>IF(ISERROR(VLOOKUP(DATE(Einstellungen1!$F$2+1,2,Jahresübersicht!P34),Einstellungen1!$M$7:$N$65,2,FALSE)),"",VLOOKUP(DATE(Einstellungen1!$F$2+1,2,Jahresübersicht!P34),Einstellungen1!$M$7:$N$65,2,FALSE))</f>
        <v/>
      </c>
    </row>
    <row r="41" spans="1:18" ht="26.25" x14ac:dyDescent="0.4">
      <c r="A41" s="90" t="str">
        <f>"Jahresübersicht "&amp;Einstellungen1!F3</f>
        <v>Jahresübersicht 2023/2024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</row>
    <row r="43" spans="1:18" ht="18.75" x14ac:dyDescent="0.3">
      <c r="A43" s="91" t="s">
        <v>112</v>
      </c>
      <c r="B43" s="92"/>
      <c r="C43" s="93"/>
      <c r="D43" s="91" t="s">
        <v>113</v>
      </c>
      <c r="E43" s="92"/>
      <c r="F43" s="93"/>
      <c r="G43" s="91" t="s">
        <v>114</v>
      </c>
      <c r="H43" s="92"/>
      <c r="I43" s="93"/>
      <c r="J43" s="91" t="s">
        <v>115</v>
      </c>
      <c r="K43" s="92"/>
      <c r="L43" s="93"/>
      <c r="M43" s="91" t="s">
        <v>116</v>
      </c>
      <c r="N43" s="92"/>
      <c r="O43" s="93"/>
      <c r="P43" s="91" t="s">
        <v>117</v>
      </c>
      <c r="Q43" s="92"/>
      <c r="R43" s="93"/>
    </row>
    <row r="44" spans="1:18" x14ac:dyDescent="0.25">
      <c r="A44" s="68">
        <v>1</v>
      </c>
      <c r="B44" s="69" t="str">
        <f>TEXT(WEEKDAY(DATE(Einstellungen1!$F$2+1,3,Jahresübersicht!A44)),"TTT")</f>
        <v>Fr</v>
      </c>
      <c r="C44" s="70" t="str">
        <f>IF(ISERROR(VLOOKUP(DATE(Einstellungen1!$F$2+1,3,Jahresübersicht!A44),Einstellungen1!$M$7:$N$65,2,FALSE)),"",VLOOKUP(DATE(Einstellungen1!$F$2+1,3,Jahresübersicht!A44),Einstellungen1!$M$7:$N$65,2,FALSE))</f>
        <v/>
      </c>
      <c r="D44" s="68">
        <v>1</v>
      </c>
      <c r="E44" s="69" t="str">
        <f>TEXT(WEEKDAY(DATE(Einstellungen1!$F$2+1,4,Jahresübersicht!D44)),"TTT")</f>
        <v>Mo</v>
      </c>
      <c r="F44" s="70" t="str">
        <f>IF(ISERROR(VLOOKUP(DATE(Einstellungen1!$F$2+1,4,Jahresübersicht!D44),Einstellungen1!$M$7:$N$65,2,FALSE)),"",VLOOKUP(DATE(Einstellungen1!$F$2+1,4,Jahresübersicht!D44),Einstellungen1!$M$7:$N$65,2,FALSE))</f>
        <v>Ostermontag</v>
      </c>
      <c r="G44" s="68">
        <v>1</v>
      </c>
      <c r="H44" s="69" t="str">
        <f>TEXT(WEEKDAY(DATE(Einstellungen1!$F$2+1,5,Jahresübersicht!G44)),"TTT")</f>
        <v>Mi</v>
      </c>
      <c r="I44" s="70" t="str">
        <f>IF(ISERROR(VLOOKUP(DATE(Einstellungen1!$F$2+1,5,Jahresübersicht!G44),Einstellungen1!$M$7:$N$65,2,FALSE)),"",VLOOKUP(DATE(Einstellungen1!$F$2+1,5,Jahresübersicht!G44),Einstellungen1!$M$7:$N$65,2,FALSE))</f>
        <v>Staatsfeiertag</v>
      </c>
      <c r="J44" s="68">
        <v>1</v>
      </c>
      <c r="K44" s="69" t="str">
        <f>TEXT(WEEKDAY(DATE(Einstellungen1!$F$2+1,6,Jahresübersicht!J44)),"TTT")</f>
        <v>Sa</v>
      </c>
      <c r="L44" s="70" t="str">
        <f>IF(ISERROR(VLOOKUP(DATE(Einstellungen1!$F$2+1,6,Jahresübersicht!J44),Einstellungen1!$M$7:$N$65,2,FALSE)),"",VLOOKUP(DATE(Einstellungen1!$F$2+1,6,Jahresübersicht!J44),Einstellungen1!$M$7:$N$65,2,FALSE))</f>
        <v/>
      </c>
      <c r="M44" s="68">
        <v>1</v>
      </c>
      <c r="N44" s="69" t="str">
        <f>TEXT(WEEKDAY(DATE(Einstellungen1!$F$2+1,7,Jahresübersicht!M44)),"TTT")</f>
        <v>Mo</v>
      </c>
      <c r="O44" s="70" t="str">
        <f>IF(ISERROR(VLOOKUP(DATE(Einstellungen1!$F$2+1,7,Jahresübersicht!M44),Einstellungen1!$M$7:$N$65,2,FALSE)),"",VLOOKUP(DATE(Einstellungen1!$F$2+1,7,Jahresübersicht!M44),Einstellungen1!$M$7:$N$65,2,FALSE))</f>
        <v/>
      </c>
      <c r="P44" s="68">
        <v>1</v>
      </c>
      <c r="Q44" s="69" t="str">
        <f>TEXT(WEEKDAY(DATE(Einstellungen1!$F$2+1,8,Jahresübersicht!P44)),"TTT")</f>
        <v>Do</v>
      </c>
      <c r="R44" s="71" t="str">
        <f>IF(ISERROR(VLOOKUP(DATE(Einstellungen1!$F$2+1,8,Jahresübersicht!P44),Einstellungen1!$M$7:$N$65,2,FALSE)),"",VLOOKUP(DATE(Einstellungen1!$F$2+1,8,Jahresübersicht!P44),Einstellungen1!$M$7:$N$65,2,FALSE))</f>
        <v/>
      </c>
    </row>
    <row r="45" spans="1:18" x14ac:dyDescent="0.25">
      <c r="A45" s="68">
        <v>2</v>
      </c>
      <c r="B45" s="69" t="str">
        <f>TEXT(WEEKDAY(DATE(Einstellungen1!$F$2+1,3,Jahresübersicht!A45)),"TTT")</f>
        <v>Sa</v>
      </c>
      <c r="C45" s="70" t="str">
        <f>IF(ISERROR(VLOOKUP(DATE(Einstellungen1!$F$2+1,3,Jahresübersicht!A45),Einstellungen1!$M$7:$N$65,2,FALSE)),"",VLOOKUP(DATE(Einstellungen1!$F$2+1,3,Jahresübersicht!A45),Einstellungen1!$M$7:$N$65,2,FALSE))</f>
        <v/>
      </c>
      <c r="D45" s="68">
        <v>2</v>
      </c>
      <c r="E45" s="69" t="str">
        <f>TEXT(WEEKDAY(DATE(Einstellungen1!$F$2+1,4,Jahresübersicht!D45)),"TTT")</f>
        <v>Di</v>
      </c>
      <c r="F45" s="70" t="str">
        <f>IF(ISERROR(VLOOKUP(DATE(Einstellungen1!$F$2+1,4,Jahresübersicht!D45),Einstellungen1!$M$7:$N$65,2,FALSE)),"",VLOOKUP(DATE(Einstellungen1!$F$2+1,4,Jahresübersicht!D45),Einstellungen1!$M$7:$N$65,2,FALSE))</f>
        <v/>
      </c>
      <c r="G45" s="68">
        <v>2</v>
      </c>
      <c r="H45" s="69" t="str">
        <f>TEXT(WEEKDAY(DATE(Einstellungen1!$F$2+1,5,Jahresübersicht!G45)),"TTT")</f>
        <v>Do</v>
      </c>
      <c r="I45" s="70" t="str">
        <f>IF(ISERROR(VLOOKUP(DATE(Einstellungen1!$F$2+1,5,Jahresübersicht!G45),Einstellungen1!$M$7:$N$65,2,FALSE)),"",VLOOKUP(DATE(Einstellungen1!$F$2+1,5,Jahresübersicht!G45),Einstellungen1!$M$7:$N$65,2,FALSE))</f>
        <v/>
      </c>
      <c r="J45" s="68">
        <v>2</v>
      </c>
      <c r="K45" s="69" t="str">
        <f>TEXT(WEEKDAY(DATE(Einstellungen1!$F$2+1,6,Jahresübersicht!J45)),"TTT")</f>
        <v>So</v>
      </c>
      <c r="L45" s="70" t="str">
        <f>IF(ISERROR(VLOOKUP(DATE(Einstellungen1!$F$2+1,6,Jahresübersicht!J45),Einstellungen1!$M$7:$N$65,2,FALSE)),"",VLOOKUP(DATE(Einstellungen1!$F$2+1,6,Jahresübersicht!J45),Einstellungen1!$M$7:$N$65,2,FALSE))</f>
        <v/>
      </c>
      <c r="M45" s="68">
        <v>2</v>
      </c>
      <c r="N45" s="69" t="str">
        <f>TEXT(WEEKDAY(DATE(Einstellungen1!$F$2+1,7,Jahresübersicht!M45)),"TTT")</f>
        <v>Di</v>
      </c>
      <c r="O45" s="70" t="str">
        <f>IF(ISERROR(VLOOKUP(DATE(Einstellungen1!$F$2+1,7,Jahresübersicht!M45),Einstellungen1!$M$7:$N$65,2,FALSE)),"",VLOOKUP(DATE(Einstellungen1!$F$2+1,7,Jahresübersicht!M45),Einstellungen1!$M$7:$N$65,2,FALSE))</f>
        <v/>
      </c>
      <c r="P45" s="68">
        <v>2</v>
      </c>
      <c r="Q45" s="69" t="str">
        <f>TEXT(WEEKDAY(DATE(Einstellungen1!$F$2+1,8,Jahresübersicht!P45)),"TTT")</f>
        <v>Fr</v>
      </c>
      <c r="R45" s="71" t="str">
        <f>IF(ISERROR(VLOOKUP(DATE(Einstellungen1!$F$2+1,8,Jahresübersicht!P45),Einstellungen1!$M$7:$N$65,2,FALSE)),"",VLOOKUP(DATE(Einstellungen1!$F$2+1,8,Jahresübersicht!P45),Einstellungen1!$M$7:$N$65,2,FALSE))</f>
        <v/>
      </c>
    </row>
    <row r="46" spans="1:18" x14ac:dyDescent="0.25">
      <c r="A46" s="68">
        <v>3</v>
      </c>
      <c r="B46" s="69" t="str">
        <f>TEXT(WEEKDAY(DATE(Einstellungen1!$F$2+1,3,Jahresübersicht!A46)),"TTT")</f>
        <v>So</v>
      </c>
      <c r="C46" s="70" t="str">
        <f>IF(ISERROR(VLOOKUP(DATE(Einstellungen1!$F$2+1,3,Jahresübersicht!A46),Einstellungen1!$M$7:$N$65,2,FALSE)),"",VLOOKUP(DATE(Einstellungen1!$F$2+1,3,Jahresübersicht!A46),Einstellungen1!$M$7:$N$65,2,FALSE))</f>
        <v/>
      </c>
      <c r="D46" s="68">
        <v>3</v>
      </c>
      <c r="E46" s="69" t="str">
        <f>TEXT(WEEKDAY(DATE(Einstellungen1!$F$2+1,4,Jahresübersicht!D46)),"TTT")</f>
        <v>Mi</v>
      </c>
      <c r="F46" s="70" t="str">
        <f>IF(ISERROR(VLOOKUP(DATE(Einstellungen1!$F$2+1,4,Jahresübersicht!D46),Einstellungen1!$M$7:$N$65,2,FALSE)),"",VLOOKUP(DATE(Einstellungen1!$F$2+1,4,Jahresübersicht!D46),Einstellungen1!$M$7:$N$65,2,FALSE))</f>
        <v/>
      </c>
      <c r="G46" s="68">
        <v>3</v>
      </c>
      <c r="H46" s="69" t="str">
        <f>TEXT(WEEKDAY(DATE(Einstellungen1!$F$2+1,5,Jahresübersicht!G46)),"TTT")</f>
        <v>Fr</v>
      </c>
      <c r="I46" s="70" t="str">
        <f>IF(ISERROR(VLOOKUP(DATE(Einstellungen1!$F$2+1,5,Jahresübersicht!G46),Einstellungen1!$M$7:$N$65,2,FALSE)),"",VLOOKUP(DATE(Einstellungen1!$F$2+1,5,Jahresübersicht!G46),Einstellungen1!$M$7:$N$65,2,FALSE))</f>
        <v/>
      </c>
      <c r="J46" s="68">
        <v>3</v>
      </c>
      <c r="K46" s="69" t="str">
        <f>TEXT(WEEKDAY(DATE(Einstellungen1!$F$2+1,6,Jahresübersicht!J46)),"TTT")</f>
        <v>Mo</v>
      </c>
      <c r="L46" s="70" t="str">
        <f>IF(ISERROR(VLOOKUP(DATE(Einstellungen1!$F$2+1,6,Jahresübersicht!J46),Einstellungen1!$M$7:$N$65,2,FALSE)),"",VLOOKUP(DATE(Einstellungen1!$F$2+1,6,Jahresübersicht!J46),Einstellungen1!$M$7:$N$65,2,FALSE))</f>
        <v/>
      </c>
      <c r="M46" s="68">
        <v>3</v>
      </c>
      <c r="N46" s="69" t="str">
        <f>TEXT(WEEKDAY(DATE(Einstellungen1!$F$2+1,7,Jahresübersicht!M46)),"TTT")</f>
        <v>Mi</v>
      </c>
      <c r="O46" s="70" t="str">
        <f>IF(ISERROR(VLOOKUP(DATE(Einstellungen1!$F$2+1,7,Jahresübersicht!M46),Einstellungen1!$M$7:$N$65,2,FALSE)),"",VLOOKUP(DATE(Einstellungen1!$F$2+1,7,Jahresübersicht!M46),Einstellungen1!$M$7:$N$65,2,FALSE))</f>
        <v/>
      </c>
      <c r="P46" s="68">
        <v>3</v>
      </c>
      <c r="Q46" s="69" t="str">
        <f>TEXT(WEEKDAY(DATE(Einstellungen1!$F$2+1,8,Jahresübersicht!P46)),"TTT")</f>
        <v>Sa</v>
      </c>
      <c r="R46" s="71" t="str">
        <f>IF(ISERROR(VLOOKUP(DATE(Einstellungen1!$F$2+1,8,Jahresübersicht!P46),Einstellungen1!$M$7:$N$65,2,FALSE)),"",VLOOKUP(DATE(Einstellungen1!$F$2+1,8,Jahresübersicht!P46),Einstellungen1!$M$7:$N$65,2,FALSE))</f>
        <v/>
      </c>
    </row>
    <row r="47" spans="1:18" x14ac:dyDescent="0.25">
      <c r="A47" s="68">
        <v>4</v>
      </c>
      <c r="B47" s="69" t="str">
        <f>TEXT(WEEKDAY(DATE(Einstellungen1!$F$2+1,3,Jahresübersicht!A47)),"TTT")</f>
        <v>Mo</v>
      </c>
      <c r="C47" s="70" t="str">
        <f>IF(ISERROR(VLOOKUP(DATE(Einstellungen1!$F$2+1,3,Jahresübersicht!A47),Einstellungen1!$M$7:$N$65,2,FALSE)),"",VLOOKUP(DATE(Einstellungen1!$F$2+1,3,Jahresübersicht!A47),Einstellungen1!$M$7:$N$65,2,FALSE))</f>
        <v/>
      </c>
      <c r="D47" s="68">
        <v>4</v>
      </c>
      <c r="E47" s="69" t="str">
        <f>TEXT(WEEKDAY(DATE(Einstellungen1!$F$2+1,4,Jahresübersicht!D47)),"TTT")</f>
        <v>Do</v>
      </c>
      <c r="F47" s="70" t="str">
        <f>IF(ISERROR(VLOOKUP(DATE(Einstellungen1!$F$2+1,4,Jahresübersicht!D47),Einstellungen1!$M$7:$N$65,2,FALSE)),"",VLOOKUP(DATE(Einstellungen1!$F$2+1,4,Jahresübersicht!D47),Einstellungen1!$M$7:$N$65,2,FALSE))</f>
        <v/>
      </c>
      <c r="G47" s="68">
        <v>4</v>
      </c>
      <c r="H47" s="69" t="str">
        <f>TEXT(WEEKDAY(DATE(Einstellungen1!$F$2+1,5,Jahresübersicht!G47)),"TTT")</f>
        <v>Sa</v>
      </c>
      <c r="I47" s="70" t="str">
        <f>IF(ISERROR(VLOOKUP(DATE(Einstellungen1!$F$2+1,5,Jahresübersicht!G47),Einstellungen1!$M$7:$N$65,2,FALSE)),"",VLOOKUP(DATE(Einstellungen1!$F$2+1,5,Jahresübersicht!G47),Einstellungen1!$M$7:$N$65,2,FALSE))</f>
        <v/>
      </c>
      <c r="J47" s="68">
        <v>4</v>
      </c>
      <c r="K47" s="69" t="str">
        <f>TEXT(WEEKDAY(DATE(Einstellungen1!$F$2+1,6,Jahresübersicht!J47)),"TTT")</f>
        <v>Di</v>
      </c>
      <c r="L47" s="70" t="str">
        <f>IF(ISERROR(VLOOKUP(DATE(Einstellungen1!$F$2+1,6,Jahresübersicht!J47),Einstellungen1!$M$7:$N$65,2,FALSE)),"",VLOOKUP(DATE(Einstellungen1!$F$2+1,6,Jahresübersicht!J47),Einstellungen1!$M$7:$N$65,2,FALSE))</f>
        <v/>
      </c>
      <c r="M47" s="68">
        <v>4</v>
      </c>
      <c r="N47" s="69" t="str">
        <f>TEXT(WEEKDAY(DATE(Einstellungen1!$F$2+1,7,Jahresübersicht!M47)),"TTT")</f>
        <v>Do</v>
      </c>
      <c r="O47" s="70" t="str">
        <f>IF(ISERROR(VLOOKUP(DATE(Einstellungen1!$F$2+1,7,Jahresübersicht!M47),Einstellungen1!$M$7:$N$65,2,FALSE)),"",VLOOKUP(DATE(Einstellungen1!$F$2+1,7,Jahresübersicht!M47),Einstellungen1!$M$7:$N$65,2,FALSE))</f>
        <v/>
      </c>
      <c r="P47" s="68">
        <v>4</v>
      </c>
      <c r="Q47" s="69" t="str">
        <f>TEXT(WEEKDAY(DATE(Einstellungen1!$F$2+1,8,Jahresübersicht!P47)),"TTT")</f>
        <v>So</v>
      </c>
      <c r="R47" s="71" t="str">
        <f>IF(ISERROR(VLOOKUP(DATE(Einstellungen1!$F$2+1,8,Jahresübersicht!P47),Einstellungen1!$M$7:$N$65,2,FALSE)),"",VLOOKUP(DATE(Einstellungen1!$F$2+1,8,Jahresübersicht!P47),Einstellungen1!$M$7:$N$65,2,FALSE))</f>
        <v/>
      </c>
    </row>
    <row r="48" spans="1:18" x14ac:dyDescent="0.25">
      <c r="A48" s="68">
        <v>5</v>
      </c>
      <c r="B48" s="69" t="str">
        <f>TEXT(WEEKDAY(DATE(Einstellungen1!$F$2+1,3,Jahresübersicht!A48)),"TTT")</f>
        <v>Di</v>
      </c>
      <c r="C48" s="70" t="str">
        <f>IF(ISERROR(VLOOKUP(DATE(Einstellungen1!$F$2+1,3,Jahresübersicht!A48),Einstellungen1!$M$7:$N$65,2,FALSE)),"",VLOOKUP(DATE(Einstellungen1!$F$2+1,3,Jahresübersicht!A48),Einstellungen1!$M$7:$N$65,2,FALSE))</f>
        <v/>
      </c>
      <c r="D48" s="68">
        <v>5</v>
      </c>
      <c r="E48" s="69" t="str">
        <f>TEXT(WEEKDAY(DATE(Einstellungen1!$F$2+1,4,Jahresübersicht!D48)),"TTT")</f>
        <v>Fr</v>
      </c>
      <c r="F48" s="70" t="str">
        <f>IF(ISERROR(VLOOKUP(DATE(Einstellungen1!$F$2+1,4,Jahresübersicht!D48),Einstellungen1!$M$7:$N$65,2,FALSE)),"",VLOOKUP(DATE(Einstellungen1!$F$2+1,4,Jahresübersicht!D48),Einstellungen1!$M$7:$N$65,2,FALSE))</f>
        <v/>
      </c>
      <c r="G48" s="68">
        <v>5</v>
      </c>
      <c r="H48" s="69" t="str">
        <f>TEXT(WEEKDAY(DATE(Einstellungen1!$F$2+1,5,Jahresübersicht!G48)),"TTT")</f>
        <v>So</v>
      </c>
      <c r="I48" s="70" t="str">
        <f>IF(ISERROR(VLOOKUP(DATE(Einstellungen1!$F$2+1,5,Jahresübersicht!G48),Einstellungen1!$M$7:$N$65,2,FALSE)),"",VLOOKUP(DATE(Einstellungen1!$F$2+1,5,Jahresübersicht!G48),Einstellungen1!$M$7:$N$65,2,FALSE))</f>
        <v/>
      </c>
      <c r="J48" s="68">
        <v>5</v>
      </c>
      <c r="K48" s="69" t="str">
        <f>TEXT(WEEKDAY(DATE(Einstellungen1!$F$2+1,6,Jahresübersicht!J48)),"TTT")</f>
        <v>Mi</v>
      </c>
      <c r="L48" s="70" t="str">
        <f>IF(ISERROR(VLOOKUP(DATE(Einstellungen1!$F$2+1,6,Jahresübersicht!J48),Einstellungen1!$M$7:$N$65,2,FALSE)),"",VLOOKUP(DATE(Einstellungen1!$F$2+1,6,Jahresübersicht!J48),Einstellungen1!$M$7:$N$65,2,FALSE))</f>
        <v/>
      </c>
      <c r="M48" s="68">
        <v>5</v>
      </c>
      <c r="N48" s="69" t="str">
        <f>TEXT(WEEKDAY(DATE(Einstellungen1!$F$2+1,7,Jahresübersicht!M48)),"TTT")</f>
        <v>Fr</v>
      </c>
      <c r="O48" s="70" t="str">
        <f>IF(ISERROR(VLOOKUP(DATE(Einstellungen1!$F$2+1,7,Jahresübersicht!M48),Einstellungen1!$M$7:$N$65,2,FALSE)),"",VLOOKUP(DATE(Einstellungen1!$F$2+1,7,Jahresübersicht!M48),Einstellungen1!$M$7:$N$65,2,FALSE))</f>
        <v/>
      </c>
      <c r="P48" s="68">
        <v>5</v>
      </c>
      <c r="Q48" s="69" t="str">
        <f>TEXT(WEEKDAY(DATE(Einstellungen1!$F$2+1,8,Jahresübersicht!P48)),"TTT")</f>
        <v>Mo</v>
      </c>
      <c r="R48" s="71" t="str">
        <f>IF(ISERROR(VLOOKUP(DATE(Einstellungen1!$F$2+1,8,Jahresübersicht!P48),Einstellungen1!$M$7:$N$65,2,FALSE)),"",VLOOKUP(DATE(Einstellungen1!$F$2+1,8,Jahresübersicht!P48),Einstellungen1!$M$7:$N$65,2,FALSE))</f>
        <v/>
      </c>
    </row>
    <row r="49" spans="1:18" x14ac:dyDescent="0.25">
      <c r="A49" s="68">
        <v>6</v>
      </c>
      <c r="B49" s="69" t="str">
        <f>TEXT(WEEKDAY(DATE(Einstellungen1!$F$2+1,3,Jahresübersicht!A49)),"TTT")</f>
        <v>Mi</v>
      </c>
      <c r="C49" s="70" t="str">
        <f>IF(ISERROR(VLOOKUP(DATE(Einstellungen1!$F$2+1,3,Jahresübersicht!A49),Einstellungen1!$M$7:$N$65,2,FALSE)),"",VLOOKUP(DATE(Einstellungen1!$F$2+1,3,Jahresübersicht!A49),Einstellungen1!$M$7:$N$65,2,FALSE))</f>
        <v/>
      </c>
      <c r="D49" s="68">
        <v>6</v>
      </c>
      <c r="E49" s="69" t="str">
        <f>TEXT(WEEKDAY(DATE(Einstellungen1!$F$2+1,4,Jahresübersicht!D49)),"TTT")</f>
        <v>Sa</v>
      </c>
      <c r="F49" s="70" t="str">
        <f>IF(ISERROR(VLOOKUP(DATE(Einstellungen1!$F$2+1,4,Jahresübersicht!D49),Einstellungen1!$M$7:$N$65,2,FALSE)),"",VLOOKUP(DATE(Einstellungen1!$F$2+1,4,Jahresübersicht!D49),Einstellungen1!$M$7:$N$65,2,FALSE))</f>
        <v/>
      </c>
      <c r="G49" s="68">
        <v>6</v>
      </c>
      <c r="H49" s="69" t="str">
        <f>TEXT(WEEKDAY(DATE(Einstellungen1!$F$2+1,5,Jahresübersicht!G49)),"TTT")</f>
        <v>Mo</v>
      </c>
      <c r="I49" s="70" t="str">
        <f>IF(ISERROR(VLOOKUP(DATE(Einstellungen1!$F$2+1,5,Jahresübersicht!G49),Einstellungen1!$M$7:$N$65,2,FALSE)),"",VLOOKUP(DATE(Einstellungen1!$F$2+1,5,Jahresübersicht!G49),Einstellungen1!$M$7:$N$65,2,FALSE))</f>
        <v/>
      </c>
      <c r="J49" s="68">
        <v>6</v>
      </c>
      <c r="K49" s="69" t="str">
        <f>TEXT(WEEKDAY(DATE(Einstellungen1!$F$2+1,6,Jahresübersicht!J49)),"TTT")</f>
        <v>Do</v>
      </c>
      <c r="L49" s="70" t="str">
        <f>IF(ISERROR(VLOOKUP(DATE(Einstellungen1!$F$2+1,6,Jahresübersicht!J49),Einstellungen1!$M$7:$N$65,2,FALSE)),"",VLOOKUP(DATE(Einstellungen1!$F$2+1,6,Jahresübersicht!J49),Einstellungen1!$M$7:$N$65,2,FALSE))</f>
        <v/>
      </c>
      <c r="M49" s="68">
        <v>6</v>
      </c>
      <c r="N49" s="69" t="str">
        <f>TEXT(WEEKDAY(DATE(Einstellungen1!$F$2+1,7,Jahresübersicht!M49)),"TTT")</f>
        <v>Sa</v>
      </c>
      <c r="O49" s="70" t="str">
        <f>IF(ISERROR(VLOOKUP(DATE(Einstellungen1!$F$2+1,7,Jahresübersicht!M49),Einstellungen1!$M$7:$N$65,2,FALSE)),"",VLOOKUP(DATE(Einstellungen1!$F$2+1,7,Jahresübersicht!M49),Einstellungen1!$M$7:$N$65,2,FALSE))</f>
        <v/>
      </c>
      <c r="P49" s="68">
        <v>6</v>
      </c>
      <c r="Q49" s="69" t="str">
        <f>TEXT(WEEKDAY(DATE(Einstellungen1!$F$2+1,8,Jahresübersicht!P49)),"TTT")</f>
        <v>Di</v>
      </c>
      <c r="R49" s="71" t="str">
        <f>IF(ISERROR(VLOOKUP(DATE(Einstellungen1!$F$2+1,8,Jahresübersicht!P49),Einstellungen1!$M$7:$N$65,2,FALSE)),"",VLOOKUP(DATE(Einstellungen1!$F$2+1,8,Jahresübersicht!P49),Einstellungen1!$M$7:$N$65,2,FALSE))</f>
        <v/>
      </c>
    </row>
    <row r="50" spans="1:18" x14ac:dyDescent="0.25">
      <c r="A50" s="68">
        <v>7</v>
      </c>
      <c r="B50" s="69" t="str">
        <f>TEXT(WEEKDAY(DATE(Einstellungen1!$F$2+1,3,Jahresübersicht!A50)),"TTT")</f>
        <v>Do</v>
      </c>
      <c r="C50" s="70" t="str">
        <f>IF(ISERROR(VLOOKUP(DATE(Einstellungen1!$F$2+1,3,Jahresübersicht!A50),Einstellungen1!$M$7:$N$65,2,FALSE)),"",VLOOKUP(DATE(Einstellungen1!$F$2+1,3,Jahresübersicht!A50),Einstellungen1!$M$7:$N$65,2,FALSE))</f>
        <v/>
      </c>
      <c r="D50" s="68">
        <v>7</v>
      </c>
      <c r="E50" s="69" t="str">
        <f>TEXT(WEEKDAY(DATE(Einstellungen1!$F$2+1,4,Jahresübersicht!D50)),"TTT")</f>
        <v>So</v>
      </c>
      <c r="F50" s="70" t="str">
        <f>IF(ISERROR(VLOOKUP(DATE(Einstellungen1!$F$2+1,4,Jahresübersicht!D50),Einstellungen1!$M$7:$N$65,2,FALSE)),"",VLOOKUP(DATE(Einstellungen1!$F$2+1,4,Jahresübersicht!D50),Einstellungen1!$M$7:$N$65,2,FALSE))</f>
        <v/>
      </c>
      <c r="G50" s="68">
        <v>7</v>
      </c>
      <c r="H50" s="69" t="str">
        <f>TEXT(WEEKDAY(DATE(Einstellungen1!$F$2+1,5,Jahresübersicht!G50)),"TTT")</f>
        <v>Di</v>
      </c>
      <c r="I50" s="70" t="str">
        <f>IF(ISERROR(VLOOKUP(DATE(Einstellungen1!$F$2+1,5,Jahresübersicht!G50),Einstellungen1!$M$7:$N$65,2,FALSE)),"",VLOOKUP(DATE(Einstellungen1!$F$2+1,5,Jahresübersicht!G50),Einstellungen1!$M$7:$N$65,2,FALSE))</f>
        <v/>
      </c>
      <c r="J50" s="68">
        <v>7</v>
      </c>
      <c r="K50" s="69" t="str">
        <f>TEXT(WEEKDAY(DATE(Einstellungen1!$F$2+1,6,Jahresübersicht!J50)),"TTT")</f>
        <v>Fr</v>
      </c>
      <c r="L50" s="70" t="str">
        <f>IF(ISERROR(VLOOKUP(DATE(Einstellungen1!$F$2+1,6,Jahresübersicht!J50),Einstellungen1!$M$7:$N$65,2,FALSE)),"",VLOOKUP(DATE(Einstellungen1!$F$2+1,6,Jahresübersicht!J50),Einstellungen1!$M$7:$N$65,2,FALSE))</f>
        <v/>
      </c>
      <c r="M50" s="68">
        <v>7</v>
      </c>
      <c r="N50" s="69" t="str">
        <f>TEXT(WEEKDAY(DATE(Einstellungen1!$F$2+1,7,Jahresübersicht!M50)),"TTT")</f>
        <v>So</v>
      </c>
      <c r="O50" s="70" t="str">
        <f>IF(ISERROR(VLOOKUP(DATE(Einstellungen1!$F$2+1,7,Jahresübersicht!M50),Einstellungen1!$M$7:$N$65,2,FALSE)),"",VLOOKUP(DATE(Einstellungen1!$F$2+1,7,Jahresübersicht!M50),Einstellungen1!$M$7:$N$65,2,FALSE))</f>
        <v/>
      </c>
      <c r="P50" s="68">
        <v>7</v>
      </c>
      <c r="Q50" s="69" t="str">
        <f>TEXT(WEEKDAY(DATE(Einstellungen1!$F$2+1,8,Jahresübersicht!P50)),"TTT")</f>
        <v>Mi</v>
      </c>
      <c r="R50" s="71" t="str">
        <f>IF(ISERROR(VLOOKUP(DATE(Einstellungen1!$F$2+1,8,Jahresübersicht!P50),Einstellungen1!$M$7:$N$65,2,FALSE)),"",VLOOKUP(DATE(Einstellungen1!$F$2+1,8,Jahresübersicht!P50),Einstellungen1!$M$7:$N$65,2,FALSE))</f>
        <v/>
      </c>
    </row>
    <row r="51" spans="1:18" x14ac:dyDescent="0.25">
      <c r="A51" s="68">
        <v>8</v>
      </c>
      <c r="B51" s="69" t="str">
        <f>TEXT(WEEKDAY(DATE(Einstellungen1!$F$2+1,3,Jahresübersicht!A51)),"TTT")</f>
        <v>Fr</v>
      </c>
      <c r="C51" s="70" t="str">
        <f>IF(ISERROR(VLOOKUP(DATE(Einstellungen1!$F$2+1,3,Jahresübersicht!A51),Einstellungen1!$M$7:$N$65,2,FALSE)),"",VLOOKUP(DATE(Einstellungen1!$F$2+1,3,Jahresübersicht!A51),Einstellungen1!$M$7:$N$65,2,FALSE))</f>
        <v/>
      </c>
      <c r="D51" s="68">
        <v>8</v>
      </c>
      <c r="E51" s="69" t="str">
        <f>TEXT(WEEKDAY(DATE(Einstellungen1!$F$2+1,4,Jahresübersicht!D51)),"TTT")</f>
        <v>Mo</v>
      </c>
      <c r="F51" s="70" t="str">
        <f>IF(ISERROR(VLOOKUP(DATE(Einstellungen1!$F$2+1,4,Jahresübersicht!D51),Einstellungen1!$M$7:$N$65,2,FALSE)),"",VLOOKUP(DATE(Einstellungen1!$F$2+1,4,Jahresübersicht!D51),Einstellungen1!$M$7:$N$65,2,FALSE))</f>
        <v/>
      </c>
      <c r="G51" s="68">
        <v>8</v>
      </c>
      <c r="H51" s="69" t="str">
        <f>TEXT(WEEKDAY(DATE(Einstellungen1!$F$2+1,5,Jahresübersicht!G51)),"TTT")</f>
        <v>Mi</v>
      </c>
      <c r="I51" s="70" t="str">
        <f>IF(ISERROR(VLOOKUP(DATE(Einstellungen1!$F$2+1,5,Jahresübersicht!G51),Einstellungen1!$M$7:$N$65,2,FALSE)),"",VLOOKUP(DATE(Einstellungen1!$F$2+1,5,Jahresübersicht!G51),Einstellungen1!$M$7:$N$65,2,FALSE))</f>
        <v/>
      </c>
      <c r="J51" s="68">
        <v>8</v>
      </c>
      <c r="K51" s="69" t="str">
        <f>TEXT(WEEKDAY(DATE(Einstellungen1!$F$2+1,6,Jahresübersicht!J51)),"TTT")</f>
        <v>Sa</v>
      </c>
      <c r="L51" s="70" t="str">
        <f>IF(ISERROR(VLOOKUP(DATE(Einstellungen1!$F$2+1,6,Jahresübersicht!J51),Einstellungen1!$M$7:$N$65,2,FALSE)),"",VLOOKUP(DATE(Einstellungen1!$F$2+1,6,Jahresübersicht!J51),Einstellungen1!$M$7:$N$65,2,FALSE))</f>
        <v/>
      </c>
      <c r="M51" s="68">
        <v>8</v>
      </c>
      <c r="N51" s="69" t="str">
        <f>TEXT(WEEKDAY(DATE(Einstellungen1!$F$2+1,7,Jahresübersicht!M51)),"TTT")</f>
        <v>Mo</v>
      </c>
      <c r="O51" s="70" t="str">
        <f>IF(ISERROR(VLOOKUP(DATE(Einstellungen1!$F$2+1,7,Jahresübersicht!M51),Einstellungen1!$M$7:$N$65,2,FALSE)),"",VLOOKUP(DATE(Einstellungen1!$F$2+1,7,Jahresübersicht!M51),Einstellungen1!$M$7:$N$65,2,FALSE))</f>
        <v/>
      </c>
      <c r="P51" s="68">
        <v>8</v>
      </c>
      <c r="Q51" s="69" t="str">
        <f>TEXT(WEEKDAY(DATE(Einstellungen1!$F$2+1,8,Jahresübersicht!P51)),"TTT")</f>
        <v>Do</v>
      </c>
      <c r="R51" s="71" t="str">
        <f>IF(ISERROR(VLOOKUP(DATE(Einstellungen1!$F$2+1,8,Jahresübersicht!P51),Einstellungen1!$M$7:$N$65,2,FALSE)),"",VLOOKUP(DATE(Einstellungen1!$F$2+1,8,Jahresübersicht!P51),Einstellungen1!$M$7:$N$65,2,FALSE))</f>
        <v/>
      </c>
    </row>
    <row r="52" spans="1:18" x14ac:dyDescent="0.25">
      <c r="A52" s="68">
        <v>9</v>
      </c>
      <c r="B52" s="69" t="str">
        <f>TEXT(WEEKDAY(DATE(Einstellungen1!$F$2+1,3,Jahresübersicht!A52)),"TTT")</f>
        <v>Sa</v>
      </c>
      <c r="C52" s="70" t="str">
        <f>IF(ISERROR(VLOOKUP(DATE(Einstellungen1!$F$2+1,3,Jahresübersicht!A52),Einstellungen1!$M$7:$N$65,2,FALSE)),"",VLOOKUP(DATE(Einstellungen1!$F$2+1,3,Jahresübersicht!A52),Einstellungen1!$M$7:$N$65,2,FALSE))</f>
        <v/>
      </c>
      <c r="D52" s="68">
        <v>9</v>
      </c>
      <c r="E52" s="69" t="str">
        <f>TEXT(WEEKDAY(DATE(Einstellungen1!$F$2+1,4,Jahresübersicht!D52)),"TTT")</f>
        <v>Di</v>
      </c>
      <c r="F52" s="70" t="str">
        <f>IF(ISERROR(VLOOKUP(DATE(Einstellungen1!$F$2+1,4,Jahresübersicht!D52),Einstellungen1!$M$7:$N$65,2,FALSE)),"",VLOOKUP(DATE(Einstellungen1!$F$2+1,4,Jahresübersicht!D52),Einstellungen1!$M$7:$N$65,2,FALSE))</f>
        <v/>
      </c>
      <c r="G52" s="68">
        <v>9</v>
      </c>
      <c r="H52" s="69" t="str">
        <f>TEXT(WEEKDAY(DATE(Einstellungen1!$F$2+1,5,Jahresübersicht!G52)),"TTT")</f>
        <v>Do</v>
      </c>
      <c r="I52" s="70" t="str">
        <f>IF(ISERROR(VLOOKUP(DATE(Einstellungen1!$F$2+1,5,Jahresübersicht!G52),Einstellungen1!$M$7:$N$65,2,FALSE)),"",VLOOKUP(DATE(Einstellungen1!$F$2+1,5,Jahresübersicht!G52),Einstellungen1!$M$7:$N$65,2,FALSE))</f>
        <v>Christi Himmelfahrt</v>
      </c>
      <c r="J52" s="68">
        <v>9</v>
      </c>
      <c r="K52" s="69" t="str">
        <f>TEXT(WEEKDAY(DATE(Einstellungen1!$F$2+1,6,Jahresübersicht!J52)),"TTT")</f>
        <v>So</v>
      </c>
      <c r="L52" s="70" t="str">
        <f>IF(ISERROR(VLOOKUP(DATE(Einstellungen1!$F$2+1,6,Jahresübersicht!J52),Einstellungen1!$M$7:$N$65,2,FALSE)),"",VLOOKUP(DATE(Einstellungen1!$F$2+1,6,Jahresübersicht!J52),Einstellungen1!$M$7:$N$65,2,FALSE))</f>
        <v/>
      </c>
      <c r="M52" s="68">
        <v>9</v>
      </c>
      <c r="N52" s="69" t="str">
        <f>TEXT(WEEKDAY(DATE(Einstellungen1!$F$2+1,7,Jahresübersicht!M52)),"TTT")</f>
        <v>Di</v>
      </c>
      <c r="O52" s="70" t="str">
        <f>IF(ISERROR(VLOOKUP(DATE(Einstellungen1!$F$2+1,7,Jahresübersicht!M52),Einstellungen1!$M$7:$N$65,2,FALSE)),"",VLOOKUP(DATE(Einstellungen1!$F$2+1,7,Jahresübersicht!M52),Einstellungen1!$M$7:$N$65,2,FALSE))</f>
        <v/>
      </c>
      <c r="P52" s="68">
        <v>9</v>
      </c>
      <c r="Q52" s="69" t="str">
        <f>TEXT(WEEKDAY(DATE(Einstellungen1!$F$2+1,8,Jahresübersicht!P52)),"TTT")</f>
        <v>Fr</v>
      </c>
      <c r="R52" s="71" t="str">
        <f>IF(ISERROR(VLOOKUP(DATE(Einstellungen1!$F$2+1,8,Jahresübersicht!P52),Einstellungen1!$M$7:$N$65,2,FALSE)),"",VLOOKUP(DATE(Einstellungen1!$F$2+1,8,Jahresübersicht!P52),Einstellungen1!$M$7:$N$65,2,FALSE))</f>
        <v/>
      </c>
    </row>
    <row r="53" spans="1:18" x14ac:dyDescent="0.25">
      <c r="A53" s="68">
        <v>10</v>
      </c>
      <c r="B53" s="69" t="str">
        <f>TEXT(WEEKDAY(DATE(Einstellungen1!$F$2+1,3,Jahresübersicht!A53)),"TTT")</f>
        <v>So</v>
      </c>
      <c r="C53" s="70" t="str">
        <f>IF(ISERROR(VLOOKUP(DATE(Einstellungen1!$F$2+1,3,Jahresübersicht!A53),Einstellungen1!$M$7:$N$65,2,FALSE)),"",VLOOKUP(DATE(Einstellungen1!$F$2+1,3,Jahresübersicht!A53),Einstellungen1!$M$7:$N$65,2,FALSE))</f>
        <v/>
      </c>
      <c r="D53" s="68">
        <v>10</v>
      </c>
      <c r="E53" s="69" t="str">
        <f>TEXT(WEEKDAY(DATE(Einstellungen1!$F$2+1,4,Jahresübersicht!D53)),"TTT")</f>
        <v>Mi</v>
      </c>
      <c r="F53" s="70" t="str">
        <f>IF(ISERROR(VLOOKUP(DATE(Einstellungen1!$F$2+1,4,Jahresübersicht!D53),Einstellungen1!$M$7:$N$65,2,FALSE)),"",VLOOKUP(DATE(Einstellungen1!$F$2+1,4,Jahresübersicht!D53),Einstellungen1!$M$7:$N$65,2,FALSE))</f>
        <v/>
      </c>
      <c r="G53" s="68">
        <v>10</v>
      </c>
      <c r="H53" s="69" t="str">
        <f>TEXT(WEEKDAY(DATE(Einstellungen1!$F$2+1,5,Jahresübersicht!G53)),"TTT")</f>
        <v>Fr</v>
      </c>
      <c r="I53" s="70" t="str">
        <f>IF(ISERROR(VLOOKUP(DATE(Einstellungen1!$F$2+1,5,Jahresübersicht!G53),Einstellungen1!$M$7:$N$65,2,FALSE)),"",VLOOKUP(DATE(Einstellungen1!$F$2+1,5,Jahresübersicht!G53),Einstellungen1!$M$7:$N$65,2,FALSE))</f>
        <v/>
      </c>
      <c r="J53" s="68">
        <v>10</v>
      </c>
      <c r="K53" s="69" t="str">
        <f>TEXT(WEEKDAY(DATE(Einstellungen1!$F$2+1,6,Jahresübersicht!J53)),"TTT")</f>
        <v>Mo</v>
      </c>
      <c r="L53" s="70" t="str">
        <f>IF(ISERROR(VLOOKUP(DATE(Einstellungen1!$F$2+1,6,Jahresübersicht!J53),Einstellungen1!$M$7:$N$65,2,FALSE)),"",VLOOKUP(DATE(Einstellungen1!$F$2+1,6,Jahresübersicht!J53),Einstellungen1!$M$7:$N$65,2,FALSE))</f>
        <v/>
      </c>
      <c r="M53" s="68">
        <v>10</v>
      </c>
      <c r="N53" s="69" t="str">
        <f>TEXT(WEEKDAY(DATE(Einstellungen1!$F$2+1,7,Jahresübersicht!M53)),"TTT")</f>
        <v>Mi</v>
      </c>
      <c r="O53" s="70" t="str">
        <f>IF(ISERROR(VLOOKUP(DATE(Einstellungen1!$F$2+1,7,Jahresübersicht!M53),Einstellungen1!$M$7:$N$65,2,FALSE)),"",VLOOKUP(DATE(Einstellungen1!$F$2+1,7,Jahresübersicht!M53),Einstellungen1!$M$7:$N$65,2,FALSE))</f>
        <v/>
      </c>
      <c r="P53" s="68">
        <v>10</v>
      </c>
      <c r="Q53" s="69" t="str">
        <f>TEXT(WEEKDAY(DATE(Einstellungen1!$F$2+1,8,Jahresübersicht!P53)),"TTT")</f>
        <v>Sa</v>
      </c>
      <c r="R53" s="71" t="str">
        <f>IF(ISERROR(VLOOKUP(DATE(Einstellungen1!$F$2+1,8,Jahresübersicht!P53),Einstellungen1!$M$7:$N$65,2,FALSE)),"",VLOOKUP(DATE(Einstellungen1!$F$2+1,8,Jahresübersicht!P53),Einstellungen1!$M$7:$N$65,2,FALSE))</f>
        <v/>
      </c>
    </row>
    <row r="54" spans="1:18" x14ac:dyDescent="0.25">
      <c r="A54" s="68">
        <v>11</v>
      </c>
      <c r="B54" s="69" t="str">
        <f>TEXT(WEEKDAY(DATE(Einstellungen1!$F$2+1,3,Jahresübersicht!A54)),"TTT")</f>
        <v>Mo</v>
      </c>
      <c r="C54" s="70" t="str">
        <f>IF(ISERROR(VLOOKUP(DATE(Einstellungen1!$F$2+1,3,Jahresübersicht!A54),Einstellungen1!$M$7:$N$65,2,FALSE)),"",VLOOKUP(DATE(Einstellungen1!$F$2+1,3,Jahresübersicht!A54),Einstellungen1!$M$7:$N$65,2,FALSE))</f>
        <v/>
      </c>
      <c r="D54" s="68">
        <v>11</v>
      </c>
      <c r="E54" s="69" t="str">
        <f>TEXT(WEEKDAY(DATE(Einstellungen1!$F$2+1,4,Jahresübersicht!D54)),"TTT")</f>
        <v>Do</v>
      </c>
      <c r="F54" s="70" t="str">
        <f>IF(ISERROR(VLOOKUP(DATE(Einstellungen1!$F$2+1,4,Jahresübersicht!D54),Einstellungen1!$M$7:$N$65,2,FALSE)),"",VLOOKUP(DATE(Einstellungen1!$F$2+1,4,Jahresübersicht!D54),Einstellungen1!$M$7:$N$65,2,FALSE))</f>
        <v/>
      </c>
      <c r="G54" s="68">
        <v>11</v>
      </c>
      <c r="H54" s="69" t="str">
        <f>TEXT(WEEKDAY(DATE(Einstellungen1!$F$2+1,5,Jahresübersicht!G54)),"TTT")</f>
        <v>Sa</v>
      </c>
      <c r="I54" s="70" t="str">
        <f>IF(ISERROR(VLOOKUP(DATE(Einstellungen1!$F$2+1,5,Jahresübersicht!G54),Einstellungen1!$M$7:$N$65,2,FALSE)),"",VLOOKUP(DATE(Einstellungen1!$F$2+1,5,Jahresübersicht!G54),Einstellungen1!$M$7:$N$65,2,FALSE))</f>
        <v/>
      </c>
      <c r="J54" s="68">
        <v>11</v>
      </c>
      <c r="K54" s="69" t="str">
        <f>TEXT(WEEKDAY(DATE(Einstellungen1!$F$2+1,6,Jahresübersicht!J54)),"TTT")</f>
        <v>Di</v>
      </c>
      <c r="L54" s="70" t="str">
        <f>IF(ISERROR(VLOOKUP(DATE(Einstellungen1!$F$2+1,6,Jahresübersicht!J54),Einstellungen1!$M$7:$N$65,2,FALSE)),"",VLOOKUP(DATE(Einstellungen1!$F$2+1,6,Jahresübersicht!J54),Einstellungen1!$M$7:$N$65,2,FALSE))</f>
        <v/>
      </c>
      <c r="M54" s="68">
        <v>11</v>
      </c>
      <c r="N54" s="69" t="str">
        <f>TEXT(WEEKDAY(DATE(Einstellungen1!$F$2+1,7,Jahresübersicht!M54)),"TTT")</f>
        <v>Do</v>
      </c>
      <c r="O54" s="70" t="str">
        <f>IF(ISERROR(VLOOKUP(DATE(Einstellungen1!$F$2+1,7,Jahresübersicht!M54),Einstellungen1!$M$7:$N$65,2,FALSE)),"",VLOOKUP(DATE(Einstellungen1!$F$2+1,7,Jahresübersicht!M54),Einstellungen1!$M$7:$N$65,2,FALSE))</f>
        <v/>
      </c>
      <c r="P54" s="68">
        <v>11</v>
      </c>
      <c r="Q54" s="69" t="str">
        <f>TEXT(WEEKDAY(DATE(Einstellungen1!$F$2+1,8,Jahresübersicht!P54)),"TTT")</f>
        <v>So</v>
      </c>
      <c r="R54" s="71" t="str">
        <f>IF(ISERROR(VLOOKUP(DATE(Einstellungen1!$F$2+1,8,Jahresübersicht!P54),Einstellungen1!$M$7:$N$65,2,FALSE)),"",VLOOKUP(DATE(Einstellungen1!$F$2+1,8,Jahresübersicht!P54),Einstellungen1!$M$7:$N$65,2,FALSE))</f>
        <v/>
      </c>
    </row>
    <row r="55" spans="1:18" x14ac:dyDescent="0.25">
      <c r="A55" s="68">
        <v>12</v>
      </c>
      <c r="B55" s="69" t="str">
        <f>TEXT(WEEKDAY(DATE(Einstellungen1!$F$2+1,3,Jahresübersicht!A55)),"TTT")</f>
        <v>Di</v>
      </c>
      <c r="C55" s="70" t="str">
        <f>IF(ISERROR(VLOOKUP(DATE(Einstellungen1!$F$2+1,3,Jahresübersicht!A55),Einstellungen1!$M$7:$N$65,2,FALSE)),"",VLOOKUP(DATE(Einstellungen1!$F$2+1,3,Jahresübersicht!A55),Einstellungen1!$M$7:$N$65,2,FALSE))</f>
        <v/>
      </c>
      <c r="D55" s="68">
        <v>12</v>
      </c>
      <c r="E55" s="69" t="str">
        <f>TEXT(WEEKDAY(DATE(Einstellungen1!$F$2+1,4,Jahresübersicht!D55)),"TTT")</f>
        <v>Fr</v>
      </c>
      <c r="F55" s="70" t="str">
        <f>IF(ISERROR(VLOOKUP(DATE(Einstellungen1!$F$2+1,4,Jahresübersicht!D55),Einstellungen1!$M$7:$N$65,2,FALSE)),"",VLOOKUP(DATE(Einstellungen1!$F$2+1,4,Jahresübersicht!D55),Einstellungen1!$M$7:$N$65,2,FALSE))</f>
        <v/>
      </c>
      <c r="G55" s="68">
        <v>12</v>
      </c>
      <c r="H55" s="69" t="str">
        <f>TEXT(WEEKDAY(DATE(Einstellungen1!$F$2+1,5,Jahresübersicht!G55)),"TTT")</f>
        <v>So</v>
      </c>
      <c r="I55" s="70" t="str">
        <f>IF(ISERROR(VLOOKUP(DATE(Einstellungen1!$F$2+1,5,Jahresübersicht!G55),Einstellungen1!$M$7:$N$65,2,FALSE)),"",VLOOKUP(DATE(Einstellungen1!$F$2+1,5,Jahresübersicht!G55),Einstellungen1!$M$7:$N$65,2,FALSE))</f>
        <v/>
      </c>
      <c r="J55" s="68">
        <v>12</v>
      </c>
      <c r="K55" s="69" t="str">
        <f>TEXT(WEEKDAY(DATE(Einstellungen1!$F$2+1,6,Jahresübersicht!J55)),"TTT")</f>
        <v>Mi</v>
      </c>
      <c r="L55" s="70" t="str">
        <f>IF(ISERROR(VLOOKUP(DATE(Einstellungen1!$F$2+1,6,Jahresübersicht!J55),Einstellungen1!$M$7:$N$65,2,FALSE)),"",VLOOKUP(DATE(Einstellungen1!$F$2+1,6,Jahresübersicht!J55),Einstellungen1!$M$7:$N$65,2,FALSE))</f>
        <v/>
      </c>
      <c r="M55" s="68">
        <v>12</v>
      </c>
      <c r="N55" s="69" t="str">
        <f>TEXT(WEEKDAY(DATE(Einstellungen1!$F$2+1,7,Jahresübersicht!M55)),"TTT")</f>
        <v>Fr</v>
      </c>
      <c r="O55" s="70" t="str">
        <f>IF(ISERROR(VLOOKUP(DATE(Einstellungen1!$F$2+1,7,Jahresübersicht!M55),Einstellungen1!$M$7:$N$65,2,FALSE)),"",VLOOKUP(DATE(Einstellungen1!$F$2+1,7,Jahresübersicht!M55),Einstellungen1!$M$7:$N$65,2,FALSE))</f>
        <v/>
      </c>
      <c r="P55" s="68">
        <v>12</v>
      </c>
      <c r="Q55" s="69" t="str">
        <f>TEXT(WEEKDAY(DATE(Einstellungen1!$F$2+1,8,Jahresübersicht!P55)),"TTT")</f>
        <v>Mo</v>
      </c>
      <c r="R55" s="71" t="str">
        <f>IF(ISERROR(VLOOKUP(DATE(Einstellungen1!$F$2+1,8,Jahresübersicht!P55),Einstellungen1!$M$7:$N$65,2,FALSE)),"",VLOOKUP(DATE(Einstellungen1!$F$2+1,8,Jahresübersicht!P55),Einstellungen1!$M$7:$N$65,2,FALSE))</f>
        <v/>
      </c>
    </row>
    <row r="56" spans="1:18" x14ac:dyDescent="0.25">
      <c r="A56" s="68">
        <v>13</v>
      </c>
      <c r="B56" s="69" t="str">
        <f>TEXT(WEEKDAY(DATE(Einstellungen1!$F$2+1,3,Jahresübersicht!A56)),"TTT")</f>
        <v>Mi</v>
      </c>
      <c r="C56" s="70" t="str">
        <f>IF(ISERROR(VLOOKUP(DATE(Einstellungen1!$F$2+1,3,Jahresübersicht!A56),Einstellungen1!$M$7:$N$65,2,FALSE)),"",VLOOKUP(DATE(Einstellungen1!$F$2+1,3,Jahresübersicht!A56),Einstellungen1!$M$7:$N$65,2,FALSE))</f>
        <v/>
      </c>
      <c r="D56" s="68">
        <v>13</v>
      </c>
      <c r="E56" s="69" t="str">
        <f>TEXT(WEEKDAY(DATE(Einstellungen1!$F$2+1,4,Jahresübersicht!D56)),"TTT")</f>
        <v>Sa</v>
      </c>
      <c r="F56" s="70" t="str">
        <f>IF(ISERROR(VLOOKUP(DATE(Einstellungen1!$F$2+1,4,Jahresübersicht!D56),Einstellungen1!$M$7:$N$65,2,FALSE)),"",VLOOKUP(DATE(Einstellungen1!$F$2+1,4,Jahresübersicht!D56),Einstellungen1!$M$7:$N$65,2,FALSE))</f>
        <v/>
      </c>
      <c r="G56" s="68">
        <v>13</v>
      </c>
      <c r="H56" s="69" t="str">
        <f>TEXT(WEEKDAY(DATE(Einstellungen1!$F$2+1,5,Jahresübersicht!G56)),"TTT")</f>
        <v>Mo</v>
      </c>
      <c r="I56" s="70" t="str">
        <f>IF(ISERROR(VLOOKUP(DATE(Einstellungen1!$F$2+1,5,Jahresübersicht!G56),Einstellungen1!$M$7:$N$65,2,FALSE)),"",VLOOKUP(DATE(Einstellungen1!$F$2+1,5,Jahresübersicht!G56),Einstellungen1!$M$7:$N$65,2,FALSE))</f>
        <v/>
      </c>
      <c r="J56" s="68">
        <v>13</v>
      </c>
      <c r="K56" s="69" t="str">
        <f>TEXT(WEEKDAY(DATE(Einstellungen1!$F$2+1,6,Jahresübersicht!J56)),"TTT")</f>
        <v>Do</v>
      </c>
      <c r="L56" s="70" t="str">
        <f>IF(ISERROR(VLOOKUP(DATE(Einstellungen1!$F$2+1,6,Jahresübersicht!J56),Einstellungen1!$M$7:$N$65,2,FALSE)),"",VLOOKUP(DATE(Einstellungen1!$F$2+1,6,Jahresübersicht!J56),Einstellungen1!$M$7:$N$65,2,FALSE))</f>
        <v/>
      </c>
      <c r="M56" s="68">
        <v>13</v>
      </c>
      <c r="N56" s="69" t="str">
        <f>TEXT(WEEKDAY(DATE(Einstellungen1!$F$2+1,7,Jahresübersicht!M56)),"TTT")</f>
        <v>Sa</v>
      </c>
      <c r="O56" s="70" t="str">
        <f>IF(ISERROR(VLOOKUP(DATE(Einstellungen1!$F$2+1,7,Jahresübersicht!M56),Einstellungen1!$M$7:$N$65,2,FALSE)),"",VLOOKUP(DATE(Einstellungen1!$F$2+1,7,Jahresübersicht!M56),Einstellungen1!$M$7:$N$65,2,FALSE))</f>
        <v/>
      </c>
      <c r="P56" s="68">
        <v>13</v>
      </c>
      <c r="Q56" s="69" t="str">
        <f>TEXT(WEEKDAY(DATE(Einstellungen1!$F$2+1,8,Jahresübersicht!P56)),"TTT")</f>
        <v>Di</v>
      </c>
      <c r="R56" s="71" t="str">
        <f>IF(ISERROR(VLOOKUP(DATE(Einstellungen1!$F$2+1,8,Jahresübersicht!P56),Einstellungen1!$M$7:$N$65,2,FALSE)),"",VLOOKUP(DATE(Einstellungen1!$F$2+1,8,Jahresübersicht!P56),Einstellungen1!$M$7:$N$65,2,FALSE))</f>
        <v/>
      </c>
    </row>
    <row r="57" spans="1:18" x14ac:dyDescent="0.25">
      <c r="A57" s="68">
        <v>14</v>
      </c>
      <c r="B57" s="69" t="str">
        <f>TEXT(WEEKDAY(DATE(Einstellungen1!$F$2+1,3,Jahresübersicht!A57)),"TTT")</f>
        <v>Do</v>
      </c>
      <c r="C57" s="70" t="str">
        <f>IF(ISERROR(VLOOKUP(DATE(Einstellungen1!$F$2+1,3,Jahresübersicht!A57),Einstellungen1!$M$7:$N$65,2,FALSE)),"",VLOOKUP(DATE(Einstellungen1!$F$2+1,3,Jahresübersicht!A57),Einstellungen1!$M$7:$N$65,2,FALSE))</f>
        <v/>
      </c>
      <c r="D57" s="68">
        <v>14</v>
      </c>
      <c r="E57" s="69" t="str">
        <f>TEXT(WEEKDAY(DATE(Einstellungen1!$F$2+1,4,Jahresübersicht!D57)),"TTT")</f>
        <v>So</v>
      </c>
      <c r="F57" s="70" t="str">
        <f>IF(ISERROR(VLOOKUP(DATE(Einstellungen1!$F$2+1,4,Jahresübersicht!D57),Einstellungen1!$M$7:$N$65,2,FALSE)),"",VLOOKUP(DATE(Einstellungen1!$F$2+1,4,Jahresübersicht!D57),Einstellungen1!$M$7:$N$65,2,FALSE))</f>
        <v/>
      </c>
      <c r="G57" s="68">
        <v>14</v>
      </c>
      <c r="H57" s="69" t="str">
        <f>TEXT(WEEKDAY(DATE(Einstellungen1!$F$2+1,5,Jahresübersicht!G57)),"TTT")</f>
        <v>Di</v>
      </c>
      <c r="I57" s="70" t="str">
        <f>IF(ISERROR(VLOOKUP(DATE(Einstellungen1!$F$2+1,5,Jahresübersicht!G57),Einstellungen1!$M$7:$N$65,2,FALSE)),"",VLOOKUP(DATE(Einstellungen1!$F$2+1,5,Jahresübersicht!G57),Einstellungen1!$M$7:$N$65,2,FALSE))</f>
        <v/>
      </c>
      <c r="J57" s="68">
        <v>14</v>
      </c>
      <c r="K57" s="69" t="str">
        <f>TEXT(WEEKDAY(DATE(Einstellungen1!$F$2+1,6,Jahresübersicht!J57)),"TTT")</f>
        <v>Fr</v>
      </c>
      <c r="L57" s="70" t="str">
        <f>IF(ISERROR(VLOOKUP(DATE(Einstellungen1!$F$2+1,6,Jahresübersicht!J57),Einstellungen1!$M$7:$N$65,2,FALSE)),"",VLOOKUP(DATE(Einstellungen1!$F$2+1,6,Jahresübersicht!J57),Einstellungen1!$M$7:$N$65,2,FALSE))</f>
        <v/>
      </c>
      <c r="M57" s="68">
        <v>14</v>
      </c>
      <c r="N57" s="69" t="str">
        <f>TEXT(WEEKDAY(DATE(Einstellungen1!$F$2+1,7,Jahresübersicht!M57)),"TTT")</f>
        <v>So</v>
      </c>
      <c r="O57" s="70" t="str">
        <f>IF(ISERROR(VLOOKUP(DATE(Einstellungen1!$F$2+1,7,Jahresübersicht!M57),Einstellungen1!$M$7:$N$65,2,FALSE)),"",VLOOKUP(DATE(Einstellungen1!$F$2+1,7,Jahresübersicht!M57),Einstellungen1!$M$7:$N$65,2,FALSE))</f>
        <v/>
      </c>
      <c r="P57" s="68">
        <v>14</v>
      </c>
      <c r="Q57" s="69" t="str">
        <f>TEXT(WEEKDAY(DATE(Einstellungen1!$F$2+1,8,Jahresübersicht!P57)),"TTT")</f>
        <v>Mi</v>
      </c>
      <c r="R57" s="71" t="str">
        <f>IF(ISERROR(VLOOKUP(DATE(Einstellungen1!$F$2+1,8,Jahresübersicht!P57),Einstellungen1!$M$7:$N$65,2,FALSE)),"",VLOOKUP(DATE(Einstellungen1!$F$2+1,8,Jahresübersicht!P57),Einstellungen1!$M$7:$N$65,2,FALSE))</f>
        <v/>
      </c>
    </row>
    <row r="58" spans="1:18" x14ac:dyDescent="0.25">
      <c r="A58" s="68">
        <v>15</v>
      </c>
      <c r="B58" s="69" t="str">
        <f>TEXT(WEEKDAY(DATE(Einstellungen1!$F$2+1,3,Jahresübersicht!A58)),"TTT")</f>
        <v>Fr</v>
      </c>
      <c r="C58" s="70" t="str">
        <f>IF(ISERROR(VLOOKUP(DATE(Einstellungen1!$F$2+1,3,Jahresübersicht!A58),Einstellungen1!$M$7:$N$65,2,FALSE)),"",VLOOKUP(DATE(Einstellungen1!$F$2+1,3,Jahresübersicht!A58),Einstellungen1!$M$7:$N$65,2,FALSE))</f>
        <v/>
      </c>
      <c r="D58" s="68">
        <v>15</v>
      </c>
      <c r="E58" s="69" t="str">
        <f>TEXT(WEEKDAY(DATE(Einstellungen1!$F$2+1,4,Jahresübersicht!D58)),"TTT")</f>
        <v>Mo</v>
      </c>
      <c r="F58" s="70" t="str">
        <f>IF(ISERROR(VLOOKUP(DATE(Einstellungen1!$F$2+1,4,Jahresübersicht!D58),Einstellungen1!$M$7:$N$65,2,FALSE)),"",VLOOKUP(DATE(Einstellungen1!$F$2+1,4,Jahresübersicht!D58),Einstellungen1!$M$7:$N$65,2,FALSE))</f>
        <v/>
      </c>
      <c r="G58" s="68">
        <v>15</v>
      </c>
      <c r="H58" s="69" t="str">
        <f>TEXT(WEEKDAY(DATE(Einstellungen1!$F$2+1,5,Jahresübersicht!G58)),"TTT")</f>
        <v>Mi</v>
      </c>
      <c r="I58" s="70" t="str">
        <f>IF(ISERROR(VLOOKUP(DATE(Einstellungen1!$F$2+1,5,Jahresübersicht!G58),Einstellungen1!$M$7:$N$65,2,FALSE)),"",VLOOKUP(DATE(Einstellungen1!$F$2+1,5,Jahresübersicht!G58),Einstellungen1!$M$7:$N$65,2,FALSE))</f>
        <v/>
      </c>
      <c r="J58" s="68">
        <v>15</v>
      </c>
      <c r="K58" s="69" t="str">
        <f>TEXT(WEEKDAY(DATE(Einstellungen1!$F$2+1,6,Jahresübersicht!J58)),"TTT")</f>
        <v>Sa</v>
      </c>
      <c r="L58" s="70" t="str">
        <f>IF(ISERROR(VLOOKUP(DATE(Einstellungen1!$F$2+1,6,Jahresübersicht!J58),Einstellungen1!$M$7:$N$65,2,FALSE)),"",VLOOKUP(DATE(Einstellungen1!$F$2+1,6,Jahresübersicht!J58),Einstellungen1!$M$7:$N$65,2,FALSE))</f>
        <v/>
      </c>
      <c r="M58" s="68">
        <v>15</v>
      </c>
      <c r="N58" s="69" t="str">
        <f>TEXT(WEEKDAY(DATE(Einstellungen1!$F$2+1,7,Jahresübersicht!M58)),"TTT")</f>
        <v>Mo</v>
      </c>
      <c r="O58" s="70" t="str">
        <f>IF(ISERROR(VLOOKUP(DATE(Einstellungen1!$F$2+1,7,Jahresübersicht!M58),Einstellungen1!$M$7:$N$65,2,FALSE)),"",VLOOKUP(DATE(Einstellungen1!$F$2+1,7,Jahresübersicht!M58),Einstellungen1!$M$7:$N$65,2,FALSE))</f>
        <v/>
      </c>
      <c r="P58" s="68">
        <v>15</v>
      </c>
      <c r="Q58" s="69" t="str">
        <f>TEXT(WEEKDAY(DATE(Einstellungen1!$F$2+1,8,Jahresübersicht!P58)),"TTT")</f>
        <v>Do</v>
      </c>
      <c r="R58" s="71" t="str">
        <f>IF(ISERROR(VLOOKUP(DATE(Einstellungen1!$F$2+1,8,Jahresübersicht!P58),Einstellungen1!$M$7:$N$65,2,FALSE)),"",VLOOKUP(DATE(Einstellungen1!$F$2+1,8,Jahresübersicht!P58),Einstellungen1!$M$7:$N$65,2,FALSE))</f>
        <v/>
      </c>
    </row>
    <row r="59" spans="1:18" x14ac:dyDescent="0.25">
      <c r="A59" s="68">
        <v>16</v>
      </c>
      <c r="B59" s="69" t="str">
        <f>TEXT(WEEKDAY(DATE(Einstellungen1!$F$2+1,3,Jahresübersicht!A59)),"TTT")</f>
        <v>Sa</v>
      </c>
      <c r="C59" s="70" t="str">
        <f>IF(ISERROR(VLOOKUP(DATE(Einstellungen1!$F$2+1,3,Jahresübersicht!A59),Einstellungen1!$M$7:$N$65,2,FALSE)),"",VLOOKUP(DATE(Einstellungen1!$F$2+1,3,Jahresübersicht!A59),Einstellungen1!$M$7:$N$65,2,FALSE))</f>
        <v/>
      </c>
      <c r="D59" s="68">
        <v>16</v>
      </c>
      <c r="E59" s="69" t="str">
        <f>TEXT(WEEKDAY(DATE(Einstellungen1!$F$2+1,4,Jahresübersicht!D59)),"TTT")</f>
        <v>Di</v>
      </c>
      <c r="F59" s="70" t="str">
        <f>IF(ISERROR(VLOOKUP(DATE(Einstellungen1!$F$2+1,4,Jahresübersicht!D59),Einstellungen1!$M$7:$N$65,2,FALSE)),"",VLOOKUP(DATE(Einstellungen1!$F$2+1,4,Jahresübersicht!D59),Einstellungen1!$M$7:$N$65,2,FALSE))</f>
        <v/>
      </c>
      <c r="G59" s="68">
        <v>16</v>
      </c>
      <c r="H59" s="69" t="str">
        <f>TEXT(WEEKDAY(DATE(Einstellungen1!$F$2+1,5,Jahresübersicht!G59)),"TTT")</f>
        <v>Do</v>
      </c>
      <c r="I59" s="70" t="str">
        <f>IF(ISERROR(VLOOKUP(DATE(Einstellungen1!$F$2+1,5,Jahresübersicht!G59),Einstellungen1!$M$7:$N$65,2,FALSE)),"",VLOOKUP(DATE(Einstellungen1!$F$2+1,5,Jahresübersicht!G59),Einstellungen1!$M$7:$N$65,2,FALSE))</f>
        <v/>
      </c>
      <c r="J59" s="68">
        <v>16</v>
      </c>
      <c r="K59" s="69" t="str">
        <f>TEXT(WEEKDAY(DATE(Einstellungen1!$F$2+1,6,Jahresübersicht!J59)),"TTT")</f>
        <v>So</v>
      </c>
      <c r="L59" s="70" t="str">
        <f>IF(ISERROR(VLOOKUP(DATE(Einstellungen1!$F$2+1,6,Jahresübersicht!J59),Einstellungen1!$M$7:$N$65,2,FALSE)),"",VLOOKUP(DATE(Einstellungen1!$F$2+1,6,Jahresübersicht!J59),Einstellungen1!$M$7:$N$65,2,FALSE))</f>
        <v/>
      </c>
      <c r="M59" s="68">
        <v>16</v>
      </c>
      <c r="N59" s="69" t="str">
        <f>TEXT(WEEKDAY(DATE(Einstellungen1!$F$2+1,7,Jahresübersicht!M59)),"TTT")</f>
        <v>Di</v>
      </c>
      <c r="O59" s="70" t="str">
        <f>IF(ISERROR(VLOOKUP(DATE(Einstellungen1!$F$2+1,7,Jahresübersicht!M59),Einstellungen1!$M$7:$N$65,2,FALSE)),"",VLOOKUP(DATE(Einstellungen1!$F$2+1,7,Jahresübersicht!M59),Einstellungen1!$M$7:$N$65,2,FALSE))</f>
        <v/>
      </c>
      <c r="P59" s="68">
        <v>16</v>
      </c>
      <c r="Q59" s="69" t="str">
        <f>TEXT(WEEKDAY(DATE(Einstellungen1!$F$2+1,8,Jahresübersicht!P59)),"TTT")</f>
        <v>Fr</v>
      </c>
      <c r="R59" s="71" t="str">
        <f>IF(ISERROR(VLOOKUP(DATE(Einstellungen1!$F$2+1,8,Jahresübersicht!P59),Einstellungen1!$M$7:$N$65,2,FALSE)),"",VLOOKUP(DATE(Einstellungen1!$F$2+1,8,Jahresübersicht!P59),Einstellungen1!$M$7:$N$65,2,FALSE))</f>
        <v/>
      </c>
    </row>
    <row r="60" spans="1:18" x14ac:dyDescent="0.25">
      <c r="A60" s="68">
        <v>17</v>
      </c>
      <c r="B60" s="69" t="str">
        <f>TEXT(WEEKDAY(DATE(Einstellungen1!$F$2+1,3,Jahresübersicht!A60)),"TTT")</f>
        <v>So</v>
      </c>
      <c r="C60" s="70" t="str">
        <f>IF(ISERROR(VLOOKUP(DATE(Einstellungen1!$F$2+1,3,Jahresübersicht!A60),Einstellungen1!$M$7:$N$65,2,FALSE)),"",VLOOKUP(DATE(Einstellungen1!$F$2+1,3,Jahresübersicht!A60),Einstellungen1!$M$7:$N$65,2,FALSE))</f>
        <v/>
      </c>
      <c r="D60" s="68">
        <v>17</v>
      </c>
      <c r="E60" s="69" t="str">
        <f>TEXT(WEEKDAY(DATE(Einstellungen1!$F$2+1,4,Jahresübersicht!D60)),"TTT")</f>
        <v>Mi</v>
      </c>
      <c r="F60" s="70" t="str">
        <f>IF(ISERROR(VLOOKUP(DATE(Einstellungen1!$F$2+1,4,Jahresübersicht!D60),Einstellungen1!$M$7:$N$65,2,FALSE)),"",VLOOKUP(DATE(Einstellungen1!$F$2+1,4,Jahresübersicht!D60),Einstellungen1!$M$7:$N$65,2,FALSE))</f>
        <v/>
      </c>
      <c r="G60" s="68">
        <v>17</v>
      </c>
      <c r="H60" s="69" t="str">
        <f>TEXT(WEEKDAY(DATE(Einstellungen1!$F$2+1,5,Jahresübersicht!G60)),"TTT")</f>
        <v>Fr</v>
      </c>
      <c r="I60" s="70" t="str">
        <f>IF(ISERROR(VLOOKUP(DATE(Einstellungen1!$F$2+1,5,Jahresübersicht!G60),Einstellungen1!$M$7:$N$65,2,FALSE)),"",VLOOKUP(DATE(Einstellungen1!$F$2+1,5,Jahresübersicht!G60),Einstellungen1!$M$7:$N$65,2,FALSE))</f>
        <v/>
      </c>
      <c r="J60" s="68">
        <v>17</v>
      </c>
      <c r="K60" s="69" t="str">
        <f>TEXT(WEEKDAY(DATE(Einstellungen1!$F$2+1,6,Jahresübersicht!J60)),"TTT")</f>
        <v>Mo</v>
      </c>
      <c r="L60" s="70" t="str">
        <f>IF(ISERROR(VLOOKUP(DATE(Einstellungen1!$F$2+1,6,Jahresübersicht!J60),Einstellungen1!$M$7:$N$65,2,FALSE)),"",VLOOKUP(DATE(Einstellungen1!$F$2+1,6,Jahresübersicht!J60),Einstellungen1!$M$7:$N$65,2,FALSE))</f>
        <v/>
      </c>
      <c r="M60" s="68">
        <v>17</v>
      </c>
      <c r="N60" s="69" t="str">
        <f>TEXT(WEEKDAY(DATE(Einstellungen1!$F$2+1,7,Jahresübersicht!M60)),"TTT")</f>
        <v>Mi</v>
      </c>
      <c r="O60" s="70" t="str">
        <f>IF(ISERROR(VLOOKUP(DATE(Einstellungen1!$F$2+1,7,Jahresübersicht!M60),Einstellungen1!$M$7:$N$65,2,FALSE)),"",VLOOKUP(DATE(Einstellungen1!$F$2+1,7,Jahresübersicht!M60),Einstellungen1!$M$7:$N$65,2,FALSE))</f>
        <v/>
      </c>
      <c r="P60" s="68">
        <v>17</v>
      </c>
      <c r="Q60" s="69" t="str">
        <f>TEXT(WEEKDAY(DATE(Einstellungen1!$F$2+1,8,Jahresübersicht!P60)),"TTT")</f>
        <v>Sa</v>
      </c>
      <c r="R60" s="71" t="str">
        <f>IF(ISERROR(VLOOKUP(DATE(Einstellungen1!$F$2+1,8,Jahresübersicht!P60),Einstellungen1!$M$7:$N$65,2,FALSE)),"",VLOOKUP(DATE(Einstellungen1!$F$2+1,8,Jahresübersicht!P60),Einstellungen1!$M$7:$N$65,2,FALSE))</f>
        <v/>
      </c>
    </row>
    <row r="61" spans="1:18" x14ac:dyDescent="0.25">
      <c r="A61" s="68">
        <v>18</v>
      </c>
      <c r="B61" s="69" t="str">
        <f>TEXT(WEEKDAY(DATE(Einstellungen1!$F$2+1,3,Jahresübersicht!A61)),"TTT")</f>
        <v>Mo</v>
      </c>
      <c r="C61" s="70" t="str">
        <f>IF(ISERROR(VLOOKUP(DATE(Einstellungen1!$F$2+1,3,Jahresübersicht!A61),Einstellungen1!$M$7:$N$65,2,FALSE)),"",VLOOKUP(DATE(Einstellungen1!$F$2+1,3,Jahresübersicht!A61),Einstellungen1!$M$7:$N$65,2,FALSE))</f>
        <v/>
      </c>
      <c r="D61" s="68">
        <v>18</v>
      </c>
      <c r="E61" s="69" t="str">
        <f>TEXT(WEEKDAY(DATE(Einstellungen1!$F$2+1,4,Jahresübersicht!D61)),"TTT")</f>
        <v>Do</v>
      </c>
      <c r="F61" s="70" t="str">
        <f>IF(ISERROR(VLOOKUP(DATE(Einstellungen1!$F$2+1,4,Jahresübersicht!D61),Einstellungen1!$M$7:$N$65,2,FALSE)),"",VLOOKUP(DATE(Einstellungen1!$F$2+1,4,Jahresübersicht!D61),Einstellungen1!$M$7:$N$65,2,FALSE))</f>
        <v/>
      </c>
      <c r="G61" s="68">
        <v>18</v>
      </c>
      <c r="H61" s="69" t="str">
        <f>TEXT(WEEKDAY(DATE(Einstellungen1!$F$2+1,5,Jahresübersicht!G61)),"TTT")</f>
        <v>Sa</v>
      </c>
      <c r="I61" s="70" t="str">
        <f>IF(ISERROR(VLOOKUP(DATE(Einstellungen1!$F$2+1,5,Jahresübersicht!G61),Einstellungen1!$M$7:$N$65,2,FALSE)),"",VLOOKUP(DATE(Einstellungen1!$F$2+1,5,Jahresübersicht!G61),Einstellungen1!$M$7:$N$65,2,FALSE))</f>
        <v/>
      </c>
      <c r="J61" s="68">
        <v>18</v>
      </c>
      <c r="K61" s="69" t="str">
        <f>TEXT(WEEKDAY(DATE(Einstellungen1!$F$2+1,6,Jahresübersicht!J61)),"TTT")</f>
        <v>Di</v>
      </c>
      <c r="L61" s="70" t="str">
        <f>IF(ISERROR(VLOOKUP(DATE(Einstellungen1!$F$2+1,6,Jahresübersicht!J61),Einstellungen1!$M$7:$N$65,2,FALSE)),"",VLOOKUP(DATE(Einstellungen1!$F$2+1,6,Jahresübersicht!J61),Einstellungen1!$M$7:$N$65,2,FALSE))</f>
        <v/>
      </c>
      <c r="M61" s="68">
        <v>18</v>
      </c>
      <c r="N61" s="69" t="str">
        <f>TEXT(WEEKDAY(DATE(Einstellungen1!$F$2+1,7,Jahresübersicht!M61)),"TTT")</f>
        <v>Do</v>
      </c>
      <c r="O61" s="70" t="str">
        <f>IF(ISERROR(VLOOKUP(DATE(Einstellungen1!$F$2+1,7,Jahresübersicht!M61),Einstellungen1!$M$7:$N$65,2,FALSE)),"",VLOOKUP(DATE(Einstellungen1!$F$2+1,7,Jahresübersicht!M61),Einstellungen1!$M$7:$N$65,2,FALSE))</f>
        <v/>
      </c>
      <c r="P61" s="68">
        <v>18</v>
      </c>
      <c r="Q61" s="69" t="str">
        <f>TEXT(WEEKDAY(DATE(Einstellungen1!$F$2+1,8,Jahresübersicht!P61)),"TTT")</f>
        <v>So</v>
      </c>
      <c r="R61" s="71" t="str">
        <f>IF(ISERROR(VLOOKUP(DATE(Einstellungen1!$F$2+1,8,Jahresübersicht!P61),Einstellungen1!$M$7:$N$65,2,FALSE)),"",VLOOKUP(DATE(Einstellungen1!$F$2+1,8,Jahresübersicht!P61),Einstellungen1!$M$7:$N$65,2,FALSE))</f>
        <v/>
      </c>
    </row>
    <row r="62" spans="1:18" x14ac:dyDescent="0.25">
      <c r="A62" s="68">
        <v>19</v>
      </c>
      <c r="B62" s="69" t="str">
        <f>TEXT(WEEKDAY(DATE(Einstellungen1!$F$2+1,3,Jahresübersicht!A62)),"TTT")</f>
        <v>Di</v>
      </c>
      <c r="C62" s="70" t="str">
        <f>IF(ISERROR(VLOOKUP(DATE(Einstellungen1!$F$2+1,3,Jahresübersicht!A62),Einstellungen1!$M$7:$N$65,2,FALSE)),"",VLOOKUP(DATE(Einstellungen1!$F$2+1,3,Jahresübersicht!A62),Einstellungen1!$M$7:$N$65,2,FALSE))</f>
        <v>Hl. Josef</v>
      </c>
      <c r="D62" s="68">
        <v>19</v>
      </c>
      <c r="E62" s="69" t="str">
        <f>TEXT(WEEKDAY(DATE(Einstellungen1!$F$2+1,4,Jahresübersicht!D62)),"TTT")</f>
        <v>Fr</v>
      </c>
      <c r="F62" s="70" t="str">
        <f>IF(ISERROR(VLOOKUP(DATE(Einstellungen1!$F$2+1,4,Jahresübersicht!D62),Einstellungen1!$M$7:$N$65,2,FALSE)),"",VLOOKUP(DATE(Einstellungen1!$F$2+1,4,Jahresübersicht!D62),Einstellungen1!$M$7:$N$65,2,FALSE))</f>
        <v/>
      </c>
      <c r="G62" s="68">
        <v>19</v>
      </c>
      <c r="H62" s="69" t="str">
        <f>TEXT(WEEKDAY(DATE(Einstellungen1!$F$2+1,5,Jahresübersicht!G62)),"TTT")</f>
        <v>So</v>
      </c>
      <c r="I62" s="70" t="str">
        <f>IF(ISERROR(VLOOKUP(DATE(Einstellungen1!$F$2+1,5,Jahresübersicht!G62),Einstellungen1!$M$7:$N$65,2,FALSE)),"",VLOOKUP(DATE(Einstellungen1!$F$2+1,5,Jahresübersicht!G62),Einstellungen1!$M$7:$N$65,2,FALSE))</f>
        <v/>
      </c>
      <c r="J62" s="68">
        <v>19</v>
      </c>
      <c r="K62" s="69" t="str">
        <f>TEXT(WEEKDAY(DATE(Einstellungen1!$F$2+1,6,Jahresübersicht!J62)),"TTT")</f>
        <v>Mi</v>
      </c>
      <c r="L62" s="70" t="str">
        <f>IF(ISERROR(VLOOKUP(DATE(Einstellungen1!$F$2+1,6,Jahresübersicht!J62),Einstellungen1!$M$7:$N$65,2,FALSE)),"",VLOOKUP(DATE(Einstellungen1!$F$2+1,6,Jahresübersicht!J62),Einstellungen1!$M$7:$N$65,2,FALSE))</f>
        <v/>
      </c>
      <c r="M62" s="68">
        <v>19</v>
      </c>
      <c r="N62" s="69" t="str">
        <f>TEXT(WEEKDAY(DATE(Einstellungen1!$F$2+1,7,Jahresübersicht!M62)),"TTT")</f>
        <v>Fr</v>
      </c>
      <c r="O62" s="70" t="str">
        <f>IF(ISERROR(VLOOKUP(DATE(Einstellungen1!$F$2+1,7,Jahresübersicht!M62),Einstellungen1!$M$7:$N$65,2,FALSE)),"",VLOOKUP(DATE(Einstellungen1!$F$2+1,7,Jahresübersicht!M62),Einstellungen1!$M$7:$N$65,2,FALSE))</f>
        <v/>
      </c>
      <c r="P62" s="68">
        <v>19</v>
      </c>
      <c r="Q62" s="69" t="str">
        <f>TEXT(WEEKDAY(DATE(Einstellungen1!$F$2+1,8,Jahresübersicht!P62)),"TTT")</f>
        <v>Mo</v>
      </c>
      <c r="R62" s="71" t="str">
        <f>IF(ISERROR(VLOOKUP(DATE(Einstellungen1!$F$2+1,8,Jahresübersicht!P62),Einstellungen1!$M$7:$N$65,2,FALSE)),"",VLOOKUP(DATE(Einstellungen1!$F$2+1,8,Jahresübersicht!P62),Einstellungen1!$M$7:$N$65,2,FALSE))</f>
        <v/>
      </c>
    </row>
    <row r="63" spans="1:18" x14ac:dyDescent="0.25">
      <c r="A63" s="68">
        <v>20</v>
      </c>
      <c r="B63" s="69" t="str">
        <f>TEXT(WEEKDAY(DATE(Einstellungen1!$F$2+1,3,Jahresübersicht!A63)),"TTT")</f>
        <v>Mi</v>
      </c>
      <c r="C63" s="70" t="str">
        <f>IF(ISERROR(VLOOKUP(DATE(Einstellungen1!$F$2+1,3,Jahresübersicht!A63),Einstellungen1!$M$7:$N$65,2,FALSE)),"",VLOOKUP(DATE(Einstellungen1!$F$2+1,3,Jahresübersicht!A63),Einstellungen1!$M$7:$N$65,2,FALSE))</f>
        <v/>
      </c>
      <c r="D63" s="68">
        <v>20</v>
      </c>
      <c r="E63" s="69" t="str">
        <f>TEXT(WEEKDAY(DATE(Einstellungen1!$F$2+1,4,Jahresübersicht!D63)),"TTT")</f>
        <v>Sa</v>
      </c>
      <c r="F63" s="70" t="str">
        <f>IF(ISERROR(VLOOKUP(DATE(Einstellungen1!$F$2+1,4,Jahresübersicht!D63),Einstellungen1!$M$7:$N$65,2,FALSE)),"",VLOOKUP(DATE(Einstellungen1!$F$2+1,4,Jahresübersicht!D63),Einstellungen1!$M$7:$N$65,2,FALSE))</f>
        <v/>
      </c>
      <c r="G63" s="68">
        <v>20</v>
      </c>
      <c r="H63" s="69" t="str">
        <f>TEXT(WEEKDAY(DATE(Einstellungen1!$F$2+1,5,Jahresübersicht!G63)),"TTT")</f>
        <v>Mo</v>
      </c>
      <c r="I63" s="70" t="str">
        <f>IF(ISERROR(VLOOKUP(DATE(Einstellungen1!$F$2+1,5,Jahresübersicht!G63),Einstellungen1!$M$7:$N$65,2,FALSE)),"",VLOOKUP(DATE(Einstellungen1!$F$2+1,5,Jahresübersicht!G63),Einstellungen1!$M$7:$N$65,2,FALSE))</f>
        <v>Pfingstmontag</v>
      </c>
      <c r="J63" s="68">
        <v>20</v>
      </c>
      <c r="K63" s="69" t="str">
        <f>TEXT(WEEKDAY(DATE(Einstellungen1!$F$2+1,6,Jahresübersicht!J63)),"TTT")</f>
        <v>Do</v>
      </c>
      <c r="L63" s="70" t="str">
        <f>IF(ISERROR(VLOOKUP(DATE(Einstellungen1!$F$2+1,6,Jahresübersicht!J63),Einstellungen1!$M$7:$N$65,2,FALSE)),"",VLOOKUP(DATE(Einstellungen1!$F$2+1,6,Jahresübersicht!J63),Einstellungen1!$M$7:$N$65,2,FALSE))</f>
        <v/>
      </c>
      <c r="M63" s="68">
        <v>20</v>
      </c>
      <c r="N63" s="69" t="str">
        <f>TEXT(WEEKDAY(DATE(Einstellungen1!$F$2+1,7,Jahresübersicht!M63)),"TTT")</f>
        <v>Sa</v>
      </c>
      <c r="O63" s="70" t="str">
        <f>IF(ISERROR(VLOOKUP(DATE(Einstellungen1!$F$2+1,7,Jahresübersicht!M63),Einstellungen1!$M$7:$N$65,2,FALSE)),"",VLOOKUP(DATE(Einstellungen1!$F$2+1,7,Jahresübersicht!M63),Einstellungen1!$M$7:$N$65,2,FALSE))</f>
        <v/>
      </c>
      <c r="P63" s="68">
        <v>20</v>
      </c>
      <c r="Q63" s="69" t="str">
        <f>TEXT(WEEKDAY(DATE(Einstellungen1!$F$2+1,8,Jahresübersicht!P63)),"TTT")</f>
        <v>Di</v>
      </c>
      <c r="R63" s="71" t="str">
        <f>IF(ISERROR(VLOOKUP(DATE(Einstellungen1!$F$2+1,8,Jahresübersicht!P63),Einstellungen1!$M$7:$N$65,2,FALSE)),"",VLOOKUP(DATE(Einstellungen1!$F$2+1,8,Jahresübersicht!P63),Einstellungen1!$M$7:$N$65,2,FALSE))</f>
        <v/>
      </c>
    </row>
    <row r="64" spans="1:18" x14ac:dyDescent="0.25">
      <c r="A64" s="68">
        <v>21</v>
      </c>
      <c r="B64" s="69" t="str">
        <f>TEXT(WEEKDAY(DATE(Einstellungen1!$F$2+1,3,Jahresübersicht!A64)),"TTT")</f>
        <v>Do</v>
      </c>
      <c r="C64" s="70" t="str">
        <f>IF(ISERROR(VLOOKUP(DATE(Einstellungen1!$F$2+1,3,Jahresübersicht!A64),Einstellungen1!$M$7:$N$65,2,FALSE)),"",VLOOKUP(DATE(Einstellungen1!$F$2+1,3,Jahresübersicht!A64),Einstellungen1!$M$7:$N$65,2,FALSE))</f>
        <v/>
      </c>
      <c r="D64" s="68">
        <v>21</v>
      </c>
      <c r="E64" s="69" t="str">
        <f>TEXT(WEEKDAY(DATE(Einstellungen1!$F$2+1,4,Jahresübersicht!D64)),"TTT")</f>
        <v>So</v>
      </c>
      <c r="F64" s="70" t="str">
        <f>IF(ISERROR(VLOOKUP(DATE(Einstellungen1!$F$2+1,4,Jahresübersicht!D64),Einstellungen1!$M$7:$N$65,2,FALSE)),"",VLOOKUP(DATE(Einstellungen1!$F$2+1,4,Jahresübersicht!D64),Einstellungen1!$M$7:$N$65,2,FALSE))</f>
        <v/>
      </c>
      <c r="G64" s="68">
        <v>21</v>
      </c>
      <c r="H64" s="69" t="str">
        <f>TEXT(WEEKDAY(DATE(Einstellungen1!$F$2+1,5,Jahresübersicht!G64)),"TTT")</f>
        <v>Di</v>
      </c>
      <c r="I64" s="70" t="str">
        <f>IF(ISERROR(VLOOKUP(DATE(Einstellungen1!$F$2+1,5,Jahresübersicht!G64),Einstellungen1!$M$7:$N$65,2,FALSE)),"",VLOOKUP(DATE(Einstellungen1!$F$2+1,5,Jahresübersicht!G64),Einstellungen1!$M$7:$N$65,2,FALSE))</f>
        <v/>
      </c>
      <c r="J64" s="68">
        <v>21</v>
      </c>
      <c r="K64" s="69" t="str">
        <f>TEXT(WEEKDAY(DATE(Einstellungen1!$F$2+1,6,Jahresübersicht!J64)),"TTT")</f>
        <v>Fr</v>
      </c>
      <c r="L64" s="70" t="str">
        <f>IF(ISERROR(VLOOKUP(DATE(Einstellungen1!$F$2+1,6,Jahresübersicht!J64),Einstellungen1!$M$7:$N$65,2,FALSE)),"",VLOOKUP(DATE(Einstellungen1!$F$2+1,6,Jahresübersicht!J64),Einstellungen1!$M$7:$N$65,2,FALSE))</f>
        <v/>
      </c>
      <c r="M64" s="68">
        <v>21</v>
      </c>
      <c r="N64" s="69" t="str">
        <f>TEXT(WEEKDAY(DATE(Einstellungen1!$F$2+1,7,Jahresübersicht!M64)),"TTT")</f>
        <v>So</v>
      </c>
      <c r="O64" s="70" t="str">
        <f>IF(ISERROR(VLOOKUP(DATE(Einstellungen1!$F$2+1,7,Jahresübersicht!M64),Einstellungen1!$M$7:$N$65,2,FALSE)),"",VLOOKUP(DATE(Einstellungen1!$F$2+1,7,Jahresübersicht!M64),Einstellungen1!$M$7:$N$65,2,FALSE))</f>
        <v/>
      </c>
      <c r="P64" s="68">
        <v>21</v>
      </c>
      <c r="Q64" s="69" t="str">
        <f>TEXT(WEEKDAY(DATE(Einstellungen1!$F$2+1,8,Jahresübersicht!P64)),"TTT")</f>
        <v>Mi</v>
      </c>
      <c r="R64" s="71" t="str">
        <f>IF(ISERROR(VLOOKUP(DATE(Einstellungen1!$F$2+1,8,Jahresübersicht!P64),Einstellungen1!$M$7:$N$65,2,FALSE)),"",VLOOKUP(DATE(Einstellungen1!$F$2+1,8,Jahresübersicht!P64),Einstellungen1!$M$7:$N$65,2,FALSE))</f>
        <v/>
      </c>
    </row>
    <row r="65" spans="1:18" x14ac:dyDescent="0.25">
      <c r="A65" s="68">
        <v>22</v>
      </c>
      <c r="B65" s="69" t="str">
        <f>TEXT(WEEKDAY(DATE(Einstellungen1!$F$2+1,3,Jahresübersicht!A65)),"TTT")</f>
        <v>Fr</v>
      </c>
      <c r="C65" s="70" t="str">
        <f>IF(ISERROR(VLOOKUP(DATE(Einstellungen1!$F$2+1,3,Jahresübersicht!A65),Einstellungen1!$M$7:$N$65,2,FALSE)),"",VLOOKUP(DATE(Einstellungen1!$F$2+1,3,Jahresübersicht!A65),Einstellungen1!$M$7:$N$65,2,FALSE))</f>
        <v/>
      </c>
      <c r="D65" s="68">
        <v>22</v>
      </c>
      <c r="E65" s="69" t="str">
        <f>TEXT(WEEKDAY(DATE(Einstellungen1!$F$2+1,4,Jahresübersicht!D65)),"TTT")</f>
        <v>Mo</v>
      </c>
      <c r="F65" s="70" t="str">
        <f>IF(ISERROR(VLOOKUP(DATE(Einstellungen1!$F$2+1,4,Jahresübersicht!D65),Einstellungen1!$M$7:$N$65,2,FALSE)),"",VLOOKUP(DATE(Einstellungen1!$F$2+1,4,Jahresübersicht!D65),Einstellungen1!$M$7:$N$65,2,FALSE))</f>
        <v/>
      </c>
      <c r="G65" s="68">
        <v>22</v>
      </c>
      <c r="H65" s="69" t="str">
        <f>TEXT(WEEKDAY(DATE(Einstellungen1!$F$2+1,5,Jahresübersicht!G65)),"TTT")</f>
        <v>Mi</v>
      </c>
      <c r="I65" s="70" t="str">
        <f>IF(ISERROR(VLOOKUP(DATE(Einstellungen1!$F$2+1,5,Jahresübersicht!G65),Einstellungen1!$M$7:$N$65,2,FALSE)),"",VLOOKUP(DATE(Einstellungen1!$F$2+1,5,Jahresübersicht!G65),Einstellungen1!$M$7:$N$65,2,FALSE))</f>
        <v/>
      </c>
      <c r="J65" s="68">
        <v>22</v>
      </c>
      <c r="K65" s="69" t="str">
        <f>TEXT(WEEKDAY(DATE(Einstellungen1!$F$2+1,6,Jahresübersicht!J65)),"TTT")</f>
        <v>Sa</v>
      </c>
      <c r="L65" s="70" t="str">
        <f>IF(ISERROR(VLOOKUP(DATE(Einstellungen1!$F$2+1,6,Jahresübersicht!J65),Einstellungen1!$M$7:$N$65,2,FALSE)),"",VLOOKUP(DATE(Einstellungen1!$F$2+1,6,Jahresübersicht!J65),Einstellungen1!$M$7:$N$65,2,FALSE))</f>
        <v/>
      </c>
      <c r="M65" s="68">
        <v>22</v>
      </c>
      <c r="N65" s="69" t="str">
        <f>TEXT(WEEKDAY(DATE(Einstellungen1!$F$2+1,7,Jahresübersicht!M65)),"TTT")</f>
        <v>Mo</v>
      </c>
      <c r="O65" s="70" t="str">
        <f>IF(ISERROR(VLOOKUP(DATE(Einstellungen1!$F$2+1,7,Jahresübersicht!M65),Einstellungen1!$M$7:$N$65,2,FALSE)),"",VLOOKUP(DATE(Einstellungen1!$F$2+1,7,Jahresübersicht!M65),Einstellungen1!$M$7:$N$65,2,FALSE))</f>
        <v/>
      </c>
      <c r="P65" s="68">
        <v>22</v>
      </c>
      <c r="Q65" s="69" t="str">
        <f>TEXT(WEEKDAY(DATE(Einstellungen1!$F$2+1,8,Jahresübersicht!P65)),"TTT")</f>
        <v>Do</v>
      </c>
      <c r="R65" s="71" t="str">
        <f>IF(ISERROR(VLOOKUP(DATE(Einstellungen1!$F$2+1,8,Jahresübersicht!P65),Einstellungen1!$M$7:$N$65,2,FALSE)),"",VLOOKUP(DATE(Einstellungen1!$F$2+1,8,Jahresübersicht!P65),Einstellungen1!$M$7:$N$65,2,FALSE))</f>
        <v/>
      </c>
    </row>
    <row r="66" spans="1:18" x14ac:dyDescent="0.25">
      <c r="A66" s="68">
        <v>23</v>
      </c>
      <c r="B66" s="69" t="str">
        <f>TEXT(WEEKDAY(DATE(Einstellungen1!$F$2+1,3,Jahresübersicht!A66)),"TTT")</f>
        <v>Sa</v>
      </c>
      <c r="C66" s="70" t="str">
        <f>IF(ISERROR(VLOOKUP(DATE(Einstellungen1!$F$2+1,3,Jahresübersicht!A66),Einstellungen1!$M$7:$N$65,2,FALSE)),"",VLOOKUP(DATE(Einstellungen1!$F$2+1,3,Jahresübersicht!A66),Einstellungen1!$M$7:$N$65,2,FALSE))</f>
        <v/>
      </c>
      <c r="D66" s="68">
        <v>23</v>
      </c>
      <c r="E66" s="69" t="str">
        <f>TEXT(WEEKDAY(DATE(Einstellungen1!$F$2+1,4,Jahresübersicht!D66)),"TTT")</f>
        <v>Di</v>
      </c>
      <c r="F66" s="70" t="str">
        <f>IF(ISERROR(VLOOKUP(DATE(Einstellungen1!$F$2+1,4,Jahresübersicht!D66),Einstellungen1!$M$7:$N$65,2,FALSE)),"",VLOOKUP(DATE(Einstellungen1!$F$2+1,4,Jahresübersicht!D66),Einstellungen1!$M$7:$N$65,2,FALSE))</f>
        <v/>
      </c>
      <c r="G66" s="68">
        <v>23</v>
      </c>
      <c r="H66" s="69" t="str">
        <f>TEXT(WEEKDAY(DATE(Einstellungen1!$F$2+1,5,Jahresübersicht!G66)),"TTT")</f>
        <v>Do</v>
      </c>
      <c r="I66" s="70" t="str">
        <f>IF(ISERROR(VLOOKUP(DATE(Einstellungen1!$F$2+1,5,Jahresübersicht!G66),Einstellungen1!$M$7:$N$65,2,FALSE)),"",VLOOKUP(DATE(Einstellungen1!$F$2+1,5,Jahresübersicht!G66),Einstellungen1!$M$7:$N$65,2,FALSE))</f>
        <v/>
      </c>
      <c r="J66" s="68">
        <v>23</v>
      </c>
      <c r="K66" s="69" t="str">
        <f>TEXT(WEEKDAY(DATE(Einstellungen1!$F$2+1,6,Jahresübersicht!J66)),"TTT")</f>
        <v>So</v>
      </c>
      <c r="L66" s="70" t="str">
        <f>IF(ISERROR(VLOOKUP(DATE(Einstellungen1!$F$2+1,6,Jahresübersicht!J66),Einstellungen1!$M$7:$N$65,2,FALSE)),"",VLOOKUP(DATE(Einstellungen1!$F$2+1,6,Jahresübersicht!J66),Einstellungen1!$M$7:$N$65,2,FALSE))</f>
        <v/>
      </c>
      <c r="M66" s="68">
        <v>23</v>
      </c>
      <c r="N66" s="69" t="str">
        <f>TEXT(WEEKDAY(DATE(Einstellungen1!$F$2+1,7,Jahresübersicht!M66)),"TTT")</f>
        <v>Di</v>
      </c>
      <c r="O66" s="70" t="str">
        <f>IF(ISERROR(VLOOKUP(DATE(Einstellungen1!$F$2+1,7,Jahresübersicht!M66),Einstellungen1!$M$7:$N$65,2,FALSE)),"",VLOOKUP(DATE(Einstellungen1!$F$2+1,7,Jahresübersicht!M66),Einstellungen1!$M$7:$N$65,2,FALSE))</f>
        <v/>
      </c>
      <c r="P66" s="68">
        <v>23</v>
      </c>
      <c r="Q66" s="69" t="str">
        <f>TEXT(WEEKDAY(DATE(Einstellungen1!$F$2+1,8,Jahresübersicht!P66)),"TTT")</f>
        <v>Fr</v>
      </c>
      <c r="R66" s="71" t="str">
        <f>IF(ISERROR(VLOOKUP(DATE(Einstellungen1!$F$2+1,8,Jahresübersicht!P66),Einstellungen1!$M$7:$N$65,2,FALSE)),"",VLOOKUP(DATE(Einstellungen1!$F$2+1,8,Jahresübersicht!P66),Einstellungen1!$M$7:$N$65,2,FALSE))</f>
        <v/>
      </c>
    </row>
    <row r="67" spans="1:18" x14ac:dyDescent="0.25">
      <c r="A67" s="68">
        <v>24</v>
      </c>
      <c r="B67" s="69" t="str">
        <f>TEXT(WEEKDAY(DATE(Einstellungen1!$F$2+1,3,Jahresübersicht!A67)),"TTT")</f>
        <v>So</v>
      </c>
      <c r="C67" s="70" t="str">
        <f>IF(ISERROR(VLOOKUP(DATE(Einstellungen1!$F$2+1,3,Jahresübersicht!A67),Einstellungen1!$M$7:$N$65,2,FALSE)),"",VLOOKUP(DATE(Einstellungen1!$F$2+1,3,Jahresübersicht!A67),Einstellungen1!$M$7:$N$65,2,FALSE))</f>
        <v/>
      </c>
      <c r="D67" s="68">
        <v>24</v>
      </c>
      <c r="E67" s="69" t="str">
        <f>TEXT(WEEKDAY(DATE(Einstellungen1!$F$2+1,4,Jahresübersicht!D67)),"TTT")</f>
        <v>Mi</v>
      </c>
      <c r="F67" s="70" t="str">
        <f>IF(ISERROR(VLOOKUP(DATE(Einstellungen1!$F$2+1,4,Jahresübersicht!D67),Einstellungen1!$M$7:$N$65,2,FALSE)),"",VLOOKUP(DATE(Einstellungen1!$F$2+1,4,Jahresübersicht!D67),Einstellungen1!$M$7:$N$65,2,FALSE))</f>
        <v/>
      </c>
      <c r="G67" s="68">
        <v>24</v>
      </c>
      <c r="H67" s="69" t="str">
        <f>TEXT(WEEKDAY(DATE(Einstellungen1!$F$2+1,5,Jahresübersicht!G67)),"TTT")</f>
        <v>Fr</v>
      </c>
      <c r="I67" s="70" t="str">
        <f>IF(ISERROR(VLOOKUP(DATE(Einstellungen1!$F$2+1,5,Jahresübersicht!G67),Einstellungen1!$M$7:$N$65,2,FALSE)),"",VLOOKUP(DATE(Einstellungen1!$F$2+1,5,Jahresübersicht!G67),Einstellungen1!$M$7:$N$65,2,FALSE))</f>
        <v/>
      </c>
      <c r="J67" s="68">
        <v>24</v>
      </c>
      <c r="K67" s="69" t="str">
        <f>TEXT(WEEKDAY(DATE(Einstellungen1!$F$2+1,6,Jahresübersicht!J67)),"TTT")</f>
        <v>Mo</v>
      </c>
      <c r="L67" s="70" t="str">
        <f>IF(ISERROR(VLOOKUP(DATE(Einstellungen1!$F$2+1,6,Jahresübersicht!J67),Einstellungen1!$M$7:$N$65,2,FALSE)),"",VLOOKUP(DATE(Einstellungen1!$F$2+1,6,Jahresübersicht!J67),Einstellungen1!$M$7:$N$65,2,FALSE))</f>
        <v/>
      </c>
      <c r="M67" s="68">
        <v>24</v>
      </c>
      <c r="N67" s="69" t="str">
        <f>TEXT(WEEKDAY(DATE(Einstellungen1!$F$2+1,7,Jahresübersicht!M67)),"TTT")</f>
        <v>Mi</v>
      </c>
      <c r="O67" s="70" t="str">
        <f>IF(ISERROR(VLOOKUP(DATE(Einstellungen1!$F$2+1,7,Jahresübersicht!M67),Einstellungen1!$M$7:$N$65,2,FALSE)),"",VLOOKUP(DATE(Einstellungen1!$F$2+1,7,Jahresübersicht!M67),Einstellungen1!$M$7:$N$65,2,FALSE))</f>
        <v/>
      </c>
      <c r="P67" s="68">
        <v>24</v>
      </c>
      <c r="Q67" s="69" t="str">
        <f>TEXT(WEEKDAY(DATE(Einstellungen1!$F$2+1,8,Jahresübersicht!P67)),"TTT")</f>
        <v>Sa</v>
      </c>
      <c r="R67" s="71" t="str">
        <f>IF(ISERROR(VLOOKUP(DATE(Einstellungen1!$F$2+1,8,Jahresübersicht!P67),Einstellungen1!$M$7:$N$65,2,FALSE)),"",VLOOKUP(DATE(Einstellungen1!$F$2+1,8,Jahresübersicht!P67),Einstellungen1!$M$7:$N$65,2,FALSE))</f>
        <v/>
      </c>
    </row>
    <row r="68" spans="1:18" x14ac:dyDescent="0.25">
      <c r="A68" s="68">
        <v>25</v>
      </c>
      <c r="B68" s="69" t="str">
        <f>TEXT(WEEKDAY(DATE(Einstellungen1!$F$2+1,3,Jahresübersicht!A68)),"TTT")</f>
        <v>Mo</v>
      </c>
      <c r="C68" s="70" t="str">
        <f>IF(ISERROR(VLOOKUP(DATE(Einstellungen1!$F$2+1,3,Jahresübersicht!A68),Einstellungen1!$M$7:$N$65,2,FALSE)),"",VLOOKUP(DATE(Einstellungen1!$F$2+1,3,Jahresübersicht!A68),Einstellungen1!$M$7:$N$65,2,FALSE))</f>
        <v>Osterferien</v>
      </c>
      <c r="D68" s="68">
        <v>25</v>
      </c>
      <c r="E68" s="69" t="str">
        <f>TEXT(WEEKDAY(DATE(Einstellungen1!$F$2+1,4,Jahresübersicht!D68)),"TTT")</f>
        <v>Do</v>
      </c>
      <c r="F68" s="70" t="str">
        <f>IF(ISERROR(VLOOKUP(DATE(Einstellungen1!$F$2+1,4,Jahresübersicht!D68),Einstellungen1!$M$7:$N$65,2,FALSE)),"",VLOOKUP(DATE(Einstellungen1!$F$2+1,4,Jahresübersicht!D68),Einstellungen1!$M$7:$N$65,2,FALSE))</f>
        <v/>
      </c>
      <c r="G68" s="68">
        <v>25</v>
      </c>
      <c r="H68" s="69" t="str">
        <f>TEXT(WEEKDAY(DATE(Einstellungen1!$F$2+1,5,Jahresübersicht!G68)),"TTT")</f>
        <v>Sa</v>
      </c>
      <c r="I68" s="70" t="str">
        <f>IF(ISERROR(VLOOKUP(DATE(Einstellungen1!$F$2+1,5,Jahresübersicht!G68),Einstellungen1!$M$7:$N$65,2,FALSE)),"",VLOOKUP(DATE(Einstellungen1!$F$2+1,5,Jahresübersicht!G68),Einstellungen1!$M$7:$N$65,2,FALSE))</f>
        <v/>
      </c>
      <c r="J68" s="68">
        <v>25</v>
      </c>
      <c r="K68" s="69" t="str">
        <f>TEXT(WEEKDAY(DATE(Einstellungen1!$F$2+1,6,Jahresübersicht!J68)),"TTT")</f>
        <v>Di</v>
      </c>
      <c r="L68" s="70" t="str">
        <f>IF(ISERROR(VLOOKUP(DATE(Einstellungen1!$F$2+1,6,Jahresübersicht!J68),Einstellungen1!$M$7:$N$65,2,FALSE)),"",VLOOKUP(DATE(Einstellungen1!$F$2+1,6,Jahresübersicht!J68),Einstellungen1!$M$7:$N$65,2,FALSE))</f>
        <v/>
      </c>
      <c r="M68" s="68">
        <v>25</v>
      </c>
      <c r="N68" s="69" t="str">
        <f>TEXT(WEEKDAY(DATE(Einstellungen1!$F$2+1,7,Jahresübersicht!M68)),"TTT")</f>
        <v>Do</v>
      </c>
      <c r="O68" s="70" t="str">
        <f>IF(ISERROR(VLOOKUP(DATE(Einstellungen1!$F$2+1,7,Jahresübersicht!M68),Einstellungen1!$M$7:$N$65,2,FALSE)),"",VLOOKUP(DATE(Einstellungen1!$F$2+1,7,Jahresübersicht!M68),Einstellungen1!$M$7:$N$65,2,FALSE))</f>
        <v/>
      </c>
      <c r="P68" s="68">
        <v>25</v>
      </c>
      <c r="Q68" s="69" t="str">
        <f>TEXT(WEEKDAY(DATE(Einstellungen1!$F$2+1,8,Jahresübersicht!P68)),"TTT")</f>
        <v>So</v>
      </c>
      <c r="R68" s="71" t="str">
        <f>IF(ISERROR(VLOOKUP(DATE(Einstellungen1!$F$2+1,8,Jahresübersicht!P68),Einstellungen1!$M$7:$N$65,2,FALSE)),"",VLOOKUP(DATE(Einstellungen1!$F$2+1,8,Jahresübersicht!P68),Einstellungen1!$M$7:$N$65,2,FALSE))</f>
        <v/>
      </c>
    </row>
    <row r="69" spans="1:18" x14ac:dyDescent="0.25">
      <c r="A69" s="68">
        <v>26</v>
      </c>
      <c r="B69" s="69" t="str">
        <f>TEXT(WEEKDAY(DATE(Einstellungen1!$F$2+1,3,Jahresübersicht!A69)),"TTT")</f>
        <v>Di</v>
      </c>
      <c r="C69" s="70" t="str">
        <f>IF(ISERROR(VLOOKUP(DATE(Einstellungen1!$F$2+1,3,Jahresübersicht!A69),Einstellungen1!$M$7:$N$65,2,FALSE)),"",VLOOKUP(DATE(Einstellungen1!$F$2+1,3,Jahresübersicht!A69),Einstellungen1!$M$7:$N$65,2,FALSE))</f>
        <v>Osterferien</v>
      </c>
      <c r="D69" s="68">
        <v>26</v>
      </c>
      <c r="E69" s="69" t="str">
        <f>TEXT(WEEKDAY(DATE(Einstellungen1!$F$2+1,4,Jahresübersicht!D69)),"TTT")</f>
        <v>Fr</v>
      </c>
      <c r="F69" s="70" t="str">
        <f>IF(ISERROR(VLOOKUP(DATE(Einstellungen1!$F$2+1,4,Jahresübersicht!D69),Einstellungen1!$M$7:$N$65,2,FALSE)),"",VLOOKUP(DATE(Einstellungen1!$F$2+1,4,Jahresübersicht!D69),Einstellungen1!$M$7:$N$65,2,FALSE))</f>
        <v/>
      </c>
      <c r="G69" s="68">
        <v>26</v>
      </c>
      <c r="H69" s="69" t="str">
        <f>TEXT(WEEKDAY(DATE(Einstellungen1!$F$2+1,5,Jahresübersicht!G69)),"TTT")</f>
        <v>So</v>
      </c>
      <c r="I69" s="70" t="str">
        <f>IF(ISERROR(VLOOKUP(DATE(Einstellungen1!$F$2+1,5,Jahresübersicht!G69),Einstellungen1!$M$7:$N$65,2,FALSE)),"",VLOOKUP(DATE(Einstellungen1!$F$2+1,5,Jahresübersicht!G69),Einstellungen1!$M$7:$N$65,2,FALSE))</f>
        <v/>
      </c>
      <c r="J69" s="68">
        <v>26</v>
      </c>
      <c r="K69" s="69" t="str">
        <f>TEXT(WEEKDAY(DATE(Einstellungen1!$F$2+1,6,Jahresübersicht!J69)),"TTT")</f>
        <v>Mi</v>
      </c>
      <c r="L69" s="70" t="str">
        <f>IF(ISERROR(VLOOKUP(DATE(Einstellungen1!$F$2+1,6,Jahresübersicht!J69),Einstellungen1!$M$7:$N$65,2,FALSE)),"",VLOOKUP(DATE(Einstellungen1!$F$2+1,6,Jahresübersicht!J69),Einstellungen1!$M$7:$N$65,2,FALSE))</f>
        <v/>
      </c>
      <c r="M69" s="68">
        <v>26</v>
      </c>
      <c r="N69" s="69" t="str">
        <f>TEXT(WEEKDAY(DATE(Einstellungen1!$F$2+1,7,Jahresübersicht!M69)),"TTT")</f>
        <v>Fr</v>
      </c>
      <c r="O69" s="70" t="str">
        <f>IF(ISERROR(VLOOKUP(DATE(Einstellungen1!$F$2+1,7,Jahresübersicht!M69),Einstellungen1!$M$7:$N$65,2,FALSE)),"",VLOOKUP(DATE(Einstellungen1!$F$2+1,7,Jahresübersicht!M69),Einstellungen1!$M$7:$N$65,2,FALSE))</f>
        <v/>
      </c>
      <c r="P69" s="68">
        <v>26</v>
      </c>
      <c r="Q69" s="69" t="str">
        <f>TEXT(WEEKDAY(DATE(Einstellungen1!$F$2+1,8,Jahresübersicht!P69)),"TTT")</f>
        <v>Mo</v>
      </c>
      <c r="R69" s="71" t="str">
        <f>IF(ISERROR(VLOOKUP(DATE(Einstellungen1!$F$2+1,8,Jahresübersicht!P69),Einstellungen1!$M$7:$N$65,2,FALSE)),"",VLOOKUP(DATE(Einstellungen1!$F$2+1,8,Jahresübersicht!P69),Einstellungen1!$M$7:$N$65,2,FALSE))</f>
        <v/>
      </c>
    </row>
    <row r="70" spans="1:18" x14ac:dyDescent="0.25">
      <c r="A70" s="68">
        <v>27</v>
      </c>
      <c r="B70" s="69" t="str">
        <f>TEXT(WEEKDAY(DATE(Einstellungen1!$F$2+1,3,Jahresübersicht!A70)),"TTT")</f>
        <v>Mi</v>
      </c>
      <c r="C70" s="70" t="str">
        <f>IF(ISERROR(VLOOKUP(DATE(Einstellungen1!$F$2+1,3,Jahresübersicht!A70),Einstellungen1!$M$7:$N$65,2,FALSE)),"",VLOOKUP(DATE(Einstellungen1!$F$2+1,3,Jahresübersicht!A70),Einstellungen1!$M$7:$N$65,2,FALSE))</f>
        <v>Osterferien</v>
      </c>
      <c r="D70" s="68">
        <v>27</v>
      </c>
      <c r="E70" s="69" t="str">
        <f>TEXT(WEEKDAY(DATE(Einstellungen1!$F$2+1,4,Jahresübersicht!D70)),"TTT")</f>
        <v>Sa</v>
      </c>
      <c r="F70" s="70" t="str">
        <f>IF(ISERROR(VLOOKUP(DATE(Einstellungen1!$F$2+1,4,Jahresübersicht!D70),Einstellungen1!$M$7:$N$65,2,FALSE)),"",VLOOKUP(DATE(Einstellungen1!$F$2+1,4,Jahresübersicht!D70),Einstellungen1!$M$7:$N$65,2,FALSE))</f>
        <v/>
      </c>
      <c r="G70" s="68">
        <v>27</v>
      </c>
      <c r="H70" s="69" t="str">
        <f>TEXT(WEEKDAY(DATE(Einstellungen1!$F$2+1,5,Jahresübersicht!G70)),"TTT")</f>
        <v>Mo</v>
      </c>
      <c r="I70" s="70" t="str">
        <f>IF(ISERROR(VLOOKUP(DATE(Einstellungen1!$F$2+1,5,Jahresübersicht!G70),Einstellungen1!$M$7:$N$65,2,FALSE)),"",VLOOKUP(DATE(Einstellungen1!$F$2+1,5,Jahresübersicht!G70),Einstellungen1!$M$7:$N$65,2,FALSE))</f>
        <v/>
      </c>
      <c r="J70" s="68">
        <v>27</v>
      </c>
      <c r="K70" s="69" t="str">
        <f>TEXT(WEEKDAY(DATE(Einstellungen1!$F$2+1,6,Jahresübersicht!J70)),"TTT")</f>
        <v>Do</v>
      </c>
      <c r="L70" s="70" t="str">
        <f>IF(ISERROR(VLOOKUP(DATE(Einstellungen1!$F$2+1,6,Jahresübersicht!J70),Einstellungen1!$M$7:$N$65,2,FALSE)),"",VLOOKUP(DATE(Einstellungen1!$F$2+1,6,Jahresübersicht!J70),Einstellungen1!$M$7:$N$65,2,FALSE))</f>
        <v/>
      </c>
      <c r="M70" s="68">
        <v>27</v>
      </c>
      <c r="N70" s="69" t="str">
        <f>TEXT(WEEKDAY(DATE(Einstellungen1!$F$2+1,7,Jahresübersicht!M70)),"TTT")</f>
        <v>Sa</v>
      </c>
      <c r="O70" s="70" t="str">
        <f>IF(ISERROR(VLOOKUP(DATE(Einstellungen1!$F$2+1,7,Jahresübersicht!M70),Einstellungen1!$M$7:$N$65,2,FALSE)),"",VLOOKUP(DATE(Einstellungen1!$F$2+1,7,Jahresübersicht!M70),Einstellungen1!$M$7:$N$65,2,FALSE))</f>
        <v/>
      </c>
      <c r="P70" s="68">
        <v>27</v>
      </c>
      <c r="Q70" s="69" t="str">
        <f>TEXT(WEEKDAY(DATE(Einstellungen1!$F$2+1,8,Jahresübersicht!P70)),"TTT")</f>
        <v>Di</v>
      </c>
      <c r="R70" s="71" t="str">
        <f>IF(ISERROR(VLOOKUP(DATE(Einstellungen1!$F$2+1,8,Jahresübersicht!P70),Einstellungen1!$M$7:$N$65,2,FALSE)),"",VLOOKUP(DATE(Einstellungen1!$F$2+1,8,Jahresübersicht!P70),Einstellungen1!$M$7:$N$65,2,FALSE))</f>
        <v/>
      </c>
    </row>
    <row r="71" spans="1:18" x14ac:dyDescent="0.25">
      <c r="A71" s="68">
        <v>28</v>
      </c>
      <c r="B71" s="69" t="str">
        <f>TEXT(WEEKDAY(DATE(Einstellungen1!$F$2+1,3,Jahresübersicht!A71)),"TTT")</f>
        <v>Do</v>
      </c>
      <c r="C71" s="70" t="str">
        <f>IF(ISERROR(VLOOKUP(DATE(Einstellungen1!$F$2+1,3,Jahresübersicht!A71),Einstellungen1!$M$7:$N$65,2,FALSE)),"",VLOOKUP(DATE(Einstellungen1!$F$2+1,3,Jahresübersicht!A71),Einstellungen1!$M$7:$N$65,2,FALSE))</f>
        <v>Osterferien</v>
      </c>
      <c r="D71" s="68">
        <v>28</v>
      </c>
      <c r="E71" s="69" t="str">
        <f>TEXT(WEEKDAY(DATE(Einstellungen1!$F$2+1,4,Jahresübersicht!D71)),"TTT")</f>
        <v>So</v>
      </c>
      <c r="F71" s="70" t="str">
        <f>IF(ISERROR(VLOOKUP(DATE(Einstellungen1!$F$2+1,4,Jahresübersicht!D71),Einstellungen1!$M$7:$N$65,2,FALSE)),"",VLOOKUP(DATE(Einstellungen1!$F$2+1,4,Jahresübersicht!D71),Einstellungen1!$M$7:$N$65,2,FALSE))</f>
        <v/>
      </c>
      <c r="G71" s="68">
        <v>28</v>
      </c>
      <c r="H71" s="69" t="str">
        <f>TEXT(WEEKDAY(DATE(Einstellungen1!$F$2+1,5,Jahresübersicht!G71)),"TTT")</f>
        <v>Di</v>
      </c>
      <c r="I71" s="70" t="str">
        <f>IF(ISERROR(VLOOKUP(DATE(Einstellungen1!$F$2+1,5,Jahresübersicht!G71),Einstellungen1!$M$7:$N$65,2,FALSE)),"",VLOOKUP(DATE(Einstellungen1!$F$2+1,5,Jahresübersicht!G71),Einstellungen1!$M$7:$N$65,2,FALSE))</f>
        <v/>
      </c>
      <c r="J71" s="68">
        <v>28</v>
      </c>
      <c r="K71" s="69" t="str">
        <f>TEXT(WEEKDAY(DATE(Einstellungen1!$F$2+1,6,Jahresübersicht!J71)),"TTT")</f>
        <v>Fr</v>
      </c>
      <c r="L71" s="70" t="str">
        <f>IF(ISERROR(VLOOKUP(DATE(Einstellungen1!$F$2+1,6,Jahresübersicht!J71),Einstellungen1!$M$7:$N$65,2,FALSE)),"",VLOOKUP(DATE(Einstellungen1!$F$2+1,6,Jahresübersicht!J71),Einstellungen1!$M$7:$N$65,2,FALSE))</f>
        <v/>
      </c>
      <c r="M71" s="68">
        <v>28</v>
      </c>
      <c r="N71" s="69" t="str">
        <f>TEXT(WEEKDAY(DATE(Einstellungen1!$F$2+1,7,Jahresübersicht!M71)),"TTT")</f>
        <v>So</v>
      </c>
      <c r="O71" s="70" t="str">
        <f>IF(ISERROR(VLOOKUP(DATE(Einstellungen1!$F$2+1,7,Jahresübersicht!M71),Einstellungen1!$M$7:$N$65,2,FALSE)),"",VLOOKUP(DATE(Einstellungen1!$F$2+1,7,Jahresübersicht!M71),Einstellungen1!$M$7:$N$65,2,FALSE))</f>
        <v/>
      </c>
      <c r="P71" s="68">
        <v>28</v>
      </c>
      <c r="Q71" s="69" t="str">
        <f>TEXT(WEEKDAY(DATE(Einstellungen1!$F$2+1,8,Jahresübersicht!P71)),"TTT")</f>
        <v>Mi</v>
      </c>
      <c r="R71" s="71" t="str">
        <f>IF(ISERROR(VLOOKUP(DATE(Einstellungen1!$F$2+1,8,Jahresübersicht!P71),Einstellungen1!$M$7:$N$65,2,FALSE)),"",VLOOKUP(DATE(Einstellungen1!$F$2+1,8,Jahresübersicht!P71),Einstellungen1!$M$7:$N$65,2,FALSE))</f>
        <v/>
      </c>
    </row>
    <row r="72" spans="1:18" x14ac:dyDescent="0.25">
      <c r="A72" s="68">
        <v>29</v>
      </c>
      <c r="B72" s="69" t="str">
        <f>TEXT(WEEKDAY(DATE(Einstellungen1!$F$2+1,3,Jahresübersicht!A72)),"TTT")</f>
        <v>Fr</v>
      </c>
      <c r="C72" s="70" t="str">
        <f>IF(ISERROR(VLOOKUP(DATE(Einstellungen1!$F$2+1,3,Jahresübersicht!A72),Einstellungen1!$M$7:$N$65,2,FALSE)),"",VLOOKUP(DATE(Einstellungen1!$F$2+1,3,Jahresübersicht!A72),Einstellungen1!$M$7:$N$65,2,FALSE))</f>
        <v>Osterferien</v>
      </c>
      <c r="D72" s="68">
        <v>29</v>
      </c>
      <c r="E72" s="69" t="str">
        <f>TEXT(WEEKDAY(DATE(Einstellungen1!$F$2+1,4,Jahresübersicht!D72)),"TTT")</f>
        <v>Mo</v>
      </c>
      <c r="F72" s="70" t="str">
        <f>IF(ISERROR(VLOOKUP(DATE(Einstellungen1!$F$2+1,4,Jahresübersicht!D72),Einstellungen1!$M$7:$N$65,2,FALSE)),"",VLOOKUP(DATE(Einstellungen1!$F$2+1,4,Jahresübersicht!D72),Einstellungen1!$M$7:$N$65,2,FALSE))</f>
        <v/>
      </c>
      <c r="G72" s="68">
        <v>29</v>
      </c>
      <c r="H72" s="69" t="str">
        <f>TEXT(WEEKDAY(DATE(Einstellungen1!$F$2+1,5,Jahresübersicht!G72)),"TTT")</f>
        <v>Mi</v>
      </c>
      <c r="I72" s="70" t="str">
        <f>IF(ISERROR(VLOOKUP(DATE(Einstellungen1!$F$2+1,5,Jahresübersicht!G72),Einstellungen1!$M$7:$N$65,2,FALSE)),"",VLOOKUP(DATE(Einstellungen1!$F$2+1,5,Jahresübersicht!G72),Einstellungen1!$M$7:$N$65,2,FALSE))</f>
        <v/>
      </c>
      <c r="J72" s="68">
        <v>29</v>
      </c>
      <c r="K72" s="69" t="str">
        <f>TEXT(WEEKDAY(DATE(Einstellungen1!$F$2+1,6,Jahresübersicht!J72)),"TTT")</f>
        <v>Sa</v>
      </c>
      <c r="L72" s="70" t="str">
        <f>IF(ISERROR(VLOOKUP(DATE(Einstellungen1!$F$2+1,6,Jahresübersicht!J72),Einstellungen1!$M$7:$N$65,2,FALSE)),"",VLOOKUP(DATE(Einstellungen1!$F$2+1,6,Jahresübersicht!J72),Einstellungen1!$M$7:$N$65,2,FALSE))</f>
        <v/>
      </c>
      <c r="M72" s="68">
        <v>29</v>
      </c>
      <c r="N72" s="69" t="str">
        <f>TEXT(WEEKDAY(DATE(Einstellungen1!$F$2+1,7,Jahresübersicht!M72)),"TTT")</f>
        <v>Mo</v>
      </c>
      <c r="O72" s="70" t="str">
        <f>IF(ISERROR(VLOOKUP(DATE(Einstellungen1!$F$2+1,7,Jahresübersicht!M72),Einstellungen1!$M$7:$N$65,2,FALSE)),"",VLOOKUP(DATE(Einstellungen1!$F$2+1,7,Jahresübersicht!M72),Einstellungen1!$M$7:$N$65,2,FALSE))</f>
        <v/>
      </c>
      <c r="P72" s="68">
        <v>29</v>
      </c>
      <c r="Q72" s="69" t="str">
        <f>TEXT(WEEKDAY(DATE(Einstellungen1!$F$2+1,8,Jahresübersicht!P72)),"TTT")</f>
        <v>Do</v>
      </c>
      <c r="R72" s="71" t="str">
        <f>IF(ISERROR(VLOOKUP(DATE(Einstellungen1!$F$2+1,8,Jahresübersicht!P72),Einstellungen1!$M$7:$N$65,2,FALSE)),"",VLOOKUP(DATE(Einstellungen1!$F$2+1,8,Jahresübersicht!P72),Einstellungen1!$M$7:$N$65,2,FALSE))</f>
        <v/>
      </c>
    </row>
    <row r="73" spans="1:18" x14ac:dyDescent="0.25">
      <c r="A73" s="68">
        <v>30</v>
      </c>
      <c r="B73" s="69" t="str">
        <f>TEXT(WEEKDAY(DATE(Einstellungen1!$F$2+1,3,Jahresübersicht!A73)),"TTT")</f>
        <v>Sa</v>
      </c>
      <c r="C73" s="70" t="str">
        <f>IF(ISERROR(VLOOKUP(DATE(Einstellungen1!$F$2+1,3,Jahresübersicht!A73),Einstellungen1!$M$7:$N$65,2,FALSE)),"",VLOOKUP(DATE(Einstellungen1!$F$2+1,3,Jahresübersicht!A73),Einstellungen1!$M$7:$N$65,2,FALSE))</f>
        <v/>
      </c>
      <c r="D73" s="68">
        <v>30</v>
      </c>
      <c r="E73" s="69" t="str">
        <f>TEXT(WEEKDAY(DATE(Einstellungen1!$F$2+1,4,Jahresübersicht!D73)),"TTT")</f>
        <v>Di</v>
      </c>
      <c r="F73" s="70" t="str">
        <f>IF(ISERROR(VLOOKUP(DATE(Einstellungen1!$F$2+1,4,Jahresübersicht!D73),Einstellungen1!$M$7:$N$65,2,FALSE)),"",VLOOKUP(DATE(Einstellungen1!$F$2+1,4,Jahresübersicht!D73),Einstellungen1!$M$7:$N$65,2,FALSE))</f>
        <v/>
      </c>
      <c r="G73" s="68">
        <v>30</v>
      </c>
      <c r="H73" s="69" t="str">
        <f>TEXT(WEEKDAY(DATE(Einstellungen1!$F$2+1,5,Jahresübersicht!G73)),"TTT")</f>
        <v>Do</v>
      </c>
      <c r="I73" s="70" t="str">
        <f>IF(ISERROR(VLOOKUP(DATE(Einstellungen1!$F$2+1,5,Jahresübersicht!G73),Einstellungen1!$M$7:$N$65,2,FALSE)),"",VLOOKUP(DATE(Einstellungen1!$F$2+1,5,Jahresübersicht!G73),Einstellungen1!$M$7:$N$65,2,FALSE))</f>
        <v>Fronleichnam</v>
      </c>
      <c r="J73" s="68">
        <v>30</v>
      </c>
      <c r="K73" s="69" t="str">
        <f>TEXT(WEEKDAY(DATE(Einstellungen1!$F$2+1,6,Jahresübersicht!J73)),"TTT")</f>
        <v>So</v>
      </c>
      <c r="L73" s="70" t="str">
        <f>IF(ISERROR(VLOOKUP(DATE(Einstellungen1!$F$2+1,6,Jahresübersicht!J73),Einstellungen1!$M$7:$N$65,2,FALSE)),"",VLOOKUP(DATE(Einstellungen1!$F$2+1,6,Jahresübersicht!J73),Einstellungen1!$M$7:$N$65,2,FALSE))</f>
        <v/>
      </c>
      <c r="M73" s="68">
        <v>30</v>
      </c>
      <c r="N73" s="69" t="str">
        <f>TEXT(WEEKDAY(DATE(Einstellungen1!$F$2+1,7,Jahresübersicht!M73)),"TTT")</f>
        <v>Di</v>
      </c>
      <c r="O73" s="70" t="str">
        <f>IF(ISERROR(VLOOKUP(DATE(Einstellungen1!$F$2+1,7,Jahresübersicht!M73),Einstellungen1!$M$7:$N$65,2,FALSE)),"",VLOOKUP(DATE(Einstellungen1!$F$2+1,7,Jahresübersicht!M73),Einstellungen1!$M$7:$N$65,2,FALSE))</f>
        <v/>
      </c>
      <c r="P73" s="68">
        <v>30</v>
      </c>
      <c r="Q73" s="69" t="str">
        <f>TEXT(WEEKDAY(DATE(Einstellungen1!$F$2+1,8,Jahresübersicht!P73)),"TTT")</f>
        <v>Fr</v>
      </c>
      <c r="R73" s="71" t="str">
        <f>IF(ISERROR(VLOOKUP(DATE(Einstellungen1!$F$2+1,8,Jahresübersicht!P73),Einstellungen1!$M$7:$N$65,2,FALSE)),"",VLOOKUP(DATE(Einstellungen1!$F$2+1,8,Jahresübersicht!P73),Einstellungen1!$M$7:$N$65,2,FALSE))</f>
        <v/>
      </c>
    </row>
    <row r="74" spans="1:18" x14ac:dyDescent="0.25">
      <c r="A74" s="68">
        <v>31</v>
      </c>
      <c r="B74" s="69" t="str">
        <f>TEXT(WEEKDAY(DATE(Einstellungen1!$F$2+1,3,Jahresübersicht!A74)),"TTT")</f>
        <v>So</v>
      </c>
      <c r="C74" s="70" t="str">
        <f>IF(ISERROR(VLOOKUP(DATE(Einstellungen1!$F$2+1,3,Jahresübersicht!A74),Einstellungen1!$M$7:$N$65,2,FALSE)),"",VLOOKUP(DATE(Einstellungen1!$F$2+1,3,Jahresübersicht!A74),Einstellungen1!$M$7:$N$65,2,FALSE))</f>
        <v>Ostersonntag</v>
      </c>
      <c r="D74" s="68"/>
      <c r="E74" s="69"/>
      <c r="F74" s="70"/>
      <c r="G74" s="68">
        <v>31</v>
      </c>
      <c r="H74" s="69" t="str">
        <f>TEXT(WEEKDAY(DATE(Einstellungen1!$F$2+1,5,Jahresübersicht!G74)),"TTT")</f>
        <v>Fr</v>
      </c>
      <c r="I74" s="70" t="str">
        <f>IF(ISERROR(VLOOKUP(DATE(Einstellungen1!$F$2+1,5,Jahresübersicht!G74),Einstellungen1!$M$7:$N$65,2,FALSE)),"",VLOOKUP(DATE(Einstellungen1!$F$2+1,5,Jahresübersicht!G74),Einstellungen1!$M$7:$N$65,2,FALSE))</f>
        <v/>
      </c>
      <c r="J74" s="68"/>
      <c r="K74" s="69"/>
      <c r="L74" s="70" t="str">
        <f>IF(ISERROR(VLOOKUP(DATE(Einstellungen1!$F$2+1,6,Jahresübersicht!J74),Einstellungen1!$M$7:$N$65,2,FALSE)),"",VLOOKUP(DATE(Einstellungen1!$F$2+1,6,Jahresübersicht!J74),Einstellungen1!$M$7:$N$65,2,FALSE))</f>
        <v/>
      </c>
      <c r="M74" s="68">
        <v>31</v>
      </c>
      <c r="N74" s="69" t="str">
        <f>TEXT(WEEKDAY(DATE(Einstellungen1!$F$2+1,7,Jahresübersicht!M74)),"TTT")</f>
        <v>Mi</v>
      </c>
      <c r="O74" s="70" t="str">
        <f>IF(ISERROR(VLOOKUP(DATE(Einstellungen1!$F$2+1,7,Jahresübersicht!M74),Einstellungen1!$M$7:$N$65,2,FALSE)),"",VLOOKUP(DATE(Einstellungen1!$F$2+1,7,Jahresübersicht!M74),Einstellungen1!$M$7:$N$65,2,FALSE))</f>
        <v/>
      </c>
      <c r="P74" s="68">
        <v>31</v>
      </c>
      <c r="Q74" s="69" t="str">
        <f>TEXT(WEEKDAY(DATE(Einstellungen1!$F$2+1,8,Jahresübersicht!P74)),"TTT")</f>
        <v>Sa</v>
      </c>
      <c r="R74" s="71" t="str">
        <f>IF(ISERROR(VLOOKUP(DATE(Einstellungen1!$F$2+1,8,Jahresübersicht!P74),Einstellungen1!$M$7:$N$65,2,FALSE)),"",VLOOKUP(DATE(Einstellungen1!$F$2+1,8,Jahresübersicht!P74),Einstellungen1!$M$7:$N$65,2,FALSE))</f>
        <v/>
      </c>
    </row>
  </sheetData>
  <sheetProtection sheet="1" objects="1" scenarios="1"/>
  <mergeCells count="14">
    <mergeCell ref="A41:R41"/>
    <mergeCell ref="A1:R1"/>
    <mergeCell ref="A43:C43"/>
    <mergeCell ref="D43:F43"/>
    <mergeCell ref="G43:I43"/>
    <mergeCell ref="J43:L43"/>
    <mergeCell ref="M43:O43"/>
    <mergeCell ref="P43:R43"/>
    <mergeCell ref="A3:C3"/>
    <mergeCell ref="D3:F3"/>
    <mergeCell ref="G3:I3"/>
    <mergeCell ref="J3:L3"/>
    <mergeCell ref="M3:O3"/>
    <mergeCell ref="P3:R3"/>
  </mergeCells>
  <conditionalFormatting sqref="A4:R34">
    <cfRule type="expression" dxfId="3" priority="3">
      <formula>OR(A4="So",B4="So")</formula>
    </cfRule>
    <cfRule type="expression" dxfId="2" priority="4">
      <formula>OR(B4="Sa",A4="Sa")</formula>
    </cfRule>
  </conditionalFormatting>
  <conditionalFormatting sqref="A44:R74">
    <cfRule type="expression" dxfId="1" priority="1">
      <formula>OR(A44="So",B44="So")</formula>
    </cfRule>
    <cfRule type="expression" dxfId="0" priority="2">
      <formula>OR(B44="Sa",A44="Sa")</formula>
    </cfRule>
  </conditionalFormatting>
  <pageMargins left="0.70866141732283472" right="0.70866141732283472" top="0.78740157480314965" bottom="0.78740157480314965" header="0.31496062992125984" footer="0.31496062992125984"/>
  <pageSetup paperSize="9" scale="76" fitToHeight="2" orientation="landscape" r:id="rId1"/>
  <rowBreaks count="2" manualBreakCount="2">
    <brk id="34" max="17" man="1"/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1F7B-6B6B-BE43-AC41-EF18DCE57D78}">
  <dimension ref="A1:N62"/>
  <sheetViews>
    <sheetView zoomScaleNormal="100" workbookViewId="0">
      <selection activeCell="F2" sqref="F2"/>
    </sheetView>
  </sheetViews>
  <sheetFormatPr baseColWidth="10" defaultRowHeight="15.75" x14ac:dyDescent="0.25"/>
  <cols>
    <col min="1" max="1" width="21.125" customWidth="1"/>
    <col min="2" max="2" width="11.875" customWidth="1"/>
    <col min="8" max="8" width="17.625" customWidth="1"/>
    <col min="14" max="14" width="18.375" bestFit="1" customWidth="1"/>
  </cols>
  <sheetData>
    <row r="1" spans="1:14" x14ac:dyDescent="0.25">
      <c r="A1" s="4" t="s">
        <v>1</v>
      </c>
      <c r="B1" s="2">
        <v>45180</v>
      </c>
      <c r="C1" s="1">
        <f>DATE(F2,9,14)-WEEKDAY(DATE(F2,9,14),2)+1</f>
        <v>45180</v>
      </c>
      <c r="E1" s="4" t="s">
        <v>2</v>
      </c>
      <c r="F1">
        <f>WEEKNUM(B1,21)</f>
        <v>37</v>
      </c>
      <c r="J1" s="1"/>
    </row>
    <row r="2" spans="1:14" x14ac:dyDescent="0.25">
      <c r="A2" s="4" t="s">
        <v>10</v>
      </c>
      <c r="B2" s="2">
        <v>45334</v>
      </c>
      <c r="C2" s="34">
        <f>DATE(F2+1,2,21)-WEEKDAY(DATE(F2+1,2,21),2)+1</f>
        <v>45341</v>
      </c>
      <c r="E2" s="4" t="s">
        <v>3</v>
      </c>
      <c r="F2" s="66">
        <v>2023</v>
      </c>
      <c r="H2" s="35" t="str">
        <f>IF(AND(B62&lt;C2,C2-B62&lt;7),"Verschiebung der Semesterferien zu erwarten!","")</f>
        <v>Verschiebung der Semesterferien zu erwarten!</v>
      </c>
    </row>
    <row r="3" spans="1:14" x14ac:dyDescent="0.25">
      <c r="A3" s="4" t="s">
        <v>12</v>
      </c>
      <c r="B3" s="2">
        <v>45478</v>
      </c>
      <c r="C3" s="34">
        <f>DATE(F2+1,9,14)-WEEKDAY(DATE(F2+1,9,14),2)+1-(9*7+3)</f>
        <v>45478</v>
      </c>
      <c r="E3" s="4" t="s">
        <v>4</v>
      </c>
      <c r="F3" s="3" t="str">
        <f>F2&amp;"/"&amp;F2+1</f>
        <v>2023/2024</v>
      </c>
    </row>
    <row r="4" spans="1:14" x14ac:dyDescent="0.25">
      <c r="E4" s="4"/>
      <c r="F4" s="3"/>
    </row>
    <row r="5" spans="1:14" x14ac:dyDescent="0.25">
      <c r="A5" s="95" t="s">
        <v>7</v>
      </c>
      <c r="B5" s="95"/>
      <c r="F5" s="3"/>
      <c r="H5" s="4" t="s">
        <v>19</v>
      </c>
      <c r="I5">
        <f>((B3+3)-B1)/7</f>
        <v>43</v>
      </c>
    </row>
    <row r="7" spans="1:14" x14ac:dyDescent="0.25">
      <c r="A7" t="s">
        <v>84</v>
      </c>
      <c r="B7" s="1">
        <f>DATE(F2,10,26)</f>
        <v>45225</v>
      </c>
      <c r="C7">
        <f>WEEKDAY(B7)</f>
        <v>5</v>
      </c>
      <c r="D7" t="str">
        <f>TEXT(C7,"TTTT")</f>
        <v>Donnerstag</v>
      </c>
      <c r="H7" s="4" t="s">
        <v>20</v>
      </c>
      <c r="I7">
        <f>I16</f>
        <v>177</v>
      </c>
      <c r="M7" s="1">
        <f>IF(NOT(ISBLANK(B7)),B7,"")</f>
        <v>45225</v>
      </c>
      <c r="N7" t="str">
        <f>IF(NOT(ISBLANK(A7)),A7,"")</f>
        <v>Nationalfeiertag</v>
      </c>
    </row>
    <row r="8" spans="1:14" x14ac:dyDescent="0.25">
      <c r="A8" t="s">
        <v>85</v>
      </c>
      <c r="B8" s="1">
        <f>DATE(F2,11,1)</f>
        <v>45231</v>
      </c>
      <c r="C8">
        <f t="shared" ref="C8:C16" si="0">WEEKDAY(B8)</f>
        <v>4</v>
      </c>
      <c r="D8" t="str">
        <f t="shared" ref="D8:D16" si="1">TEXT(C8,"TTTT")</f>
        <v>Mittwoch</v>
      </c>
      <c r="M8" s="1">
        <f t="shared" ref="M8:M62" si="2">IF(NOT(ISBLANK(B8)),B8,"")</f>
        <v>45231</v>
      </c>
      <c r="N8" t="str">
        <f t="shared" ref="N8:N62" si="3">IF(NOT(ISBLANK(A8)),A8,"")</f>
        <v>Allerheiligen</v>
      </c>
    </row>
    <row r="9" spans="1:14" x14ac:dyDescent="0.25">
      <c r="A9" t="s">
        <v>86</v>
      </c>
      <c r="B9" s="1">
        <f>DATE(F2,11,2)</f>
        <v>45232</v>
      </c>
      <c r="C9">
        <f t="shared" si="0"/>
        <v>5</v>
      </c>
      <c r="D9" t="str">
        <f t="shared" si="1"/>
        <v>Donnerstag</v>
      </c>
      <c r="H9" t="s">
        <v>13</v>
      </c>
      <c r="I9">
        <f>$I$5-COUNTIF($C$7:$C$56,"=2")</f>
        <v>36</v>
      </c>
      <c r="M9" s="1">
        <f t="shared" si="2"/>
        <v>45232</v>
      </c>
      <c r="N9" t="str">
        <f t="shared" si="3"/>
        <v>Allerseelen</v>
      </c>
    </row>
    <row r="10" spans="1:14" x14ac:dyDescent="0.25">
      <c r="A10" t="s">
        <v>73</v>
      </c>
      <c r="B10" s="1">
        <f>DATE(F2,12,8)</f>
        <v>45268</v>
      </c>
      <c r="C10">
        <f t="shared" si="0"/>
        <v>6</v>
      </c>
      <c r="D10" t="str">
        <f t="shared" si="1"/>
        <v>Freitag</v>
      </c>
      <c r="H10" t="s">
        <v>14</v>
      </c>
      <c r="I10">
        <f>$I$5-COUNTIF($C$7:$C$56,"=3")</f>
        <v>37</v>
      </c>
      <c r="M10" s="1">
        <f t="shared" si="2"/>
        <v>45268</v>
      </c>
      <c r="N10" t="str">
        <f t="shared" si="3"/>
        <v>Maria Empfängnis</v>
      </c>
    </row>
    <row r="11" spans="1:14" x14ac:dyDescent="0.25">
      <c r="A11" t="s">
        <v>106</v>
      </c>
      <c r="B11" s="1">
        <f>DATE(F2,12,24)</f>
        <v>45284</v>
      </c>
      <c r="C11">
        <f t="shared" si="0"/>
        <v>1</v>
      </c>
      <c r="D11" t="str">
        <f t="shared" si="1"/>
        <v>Sonntag</v>
      </c>
      <c r="H11" t="s">
        <v>15</v>
      </c>
      <c r="I11">
        <f>$I$5-COUNTIF($C$7:$C$56,"=4")</f>
        <v>37</v>
      </c>
      <c r="M11" s="1">
        <f t="shared" si="2"/>
        <v>45284</v>
      </c>
      <c r="N11" t="str">
        <f t="shared" si="3"/>
        <v>Heiliger Abend</v>
      </c>
    </row>
    <row r="12" spans="1:14" x14ac:dyDescent="0.25">
      <c r="A12" t="s">
        <v>5</v>
      </c>
      <c r="B12" s="1">
        <f>DATE(F2,12,25)</f>
        <v>45285</v>
      </c>
      <c r="C12">
        <f t="shared" si="0"/>
        <v>2</v>
      </c>
      <c r="D12" t="str">
        <f t="shared" si="1"/>
        <v>Montag</v>
      </c>
      <c r="H12" t="s">
        <v>16</v>
      </c>
      <c r="I12">
        <f>$I$5-COUNTIF($C$7:$C$56,"=5")</f>
        <v>35</v>
      </c>
      <c r="M12" s="1">
        <f t="shared" si="2"/>
        <v>45285</v>
      </c>
      <c r="N12" t="str">
        <f t="shared" si="3"/>
        <v>Weihnachtstag</v>
      </c>
    </row>
    <row r="13" spans="1:14" x14ac:dyDescent="0.25">
      <c r="A13" t="s">
        <v>107</v>
      </c>
      <c r="B13" s="1">
        <f>DATE(F2,12,26)</f>
        <v>45286</v>
      </c>
      <c r="C13">
        <f t="shared" si="0"/>
        <v>3</v>
      </c>
      <c r="D13" t="str">
        <f t="shared" si="1"/>
        <v>Dienstag</v>
      </c>
      <c r="H13" t="s">
        <v>17</v>
      </c>
      <c r="I13">
        <f>$I$5-COUNTIF($C$7:$C$56,"=6")</f>
        <v>36</v>
      </c>
      <c r="M13" s="1">
        <f t="shared" si="2"/>
        <v>45286</v>
      </c>
      <c r="N13" t="str">
        <f t="shared" si="3"/>
        <v>Stefanstag</v>
      </c>
    </row>
    <row r="14" spans="1:14" x14ac:dyDescent="0.25">
      <c r="A14" t="s">
        <v>108</v>
      </c>
      <c r="B14" s="1">
        <f>DATE(F2+1,1,6)</f>
        <v>45297</v>
      </c>
      <c r="C14">
        <f t="shared" si="0"/>
        <v>7</v>
      </c>
      <c r="D14" t="str">
        <f t="shared" si="1"/>
        <v>Samstag</v>
      </c>
      <c r="H14" t="s">
        <v>18</v>
      </c>
      <c r="I14">
        <f>SUM(I9:I13)</f>
        <v>181</v>
      </c>
      <c r="M14" s="1">
        <f t="shared" si="2"/>
        <v>45297</v>
      </c>
      <c r="N14" t="str">
        <f t="shared" si="3"/>
        <v>Epiphanie</v>
      </c>
    </row>
    <row r="15" spans="1:14" x14ac:dyDescent="0.25">
      <c r="A15" t="s">
        <v>109</v>
      </c>
      <c r="B15" s="1">
        <f>DATE(F2+1,3,19)</f>
        <v>45370</v>
      </c>
      <c r="C15">
        <f t="shared" si="0"/>
        <v>3</v>
      </c>
      <c r="D15" t="str">
        <f t="shared" si="1"/>
        <v>Dienstag</v>
      </c>
      <c r="H15" t="s">
        <v>21</v>
      </c>
      <c r="I15">
        <v>4</v>
      </c>
      <c r="M15" s="1">
        <f t="shared" si="2"/>
        <v>45370</v>
      </c>
      <c r="N15" t="str">
        <f t="shared" si="3"/>
        <v>Hl. Josef</v>
      </c>
    </row>
    <row r="16" spans="1:14" x14ac:dyDescent="0.25">
      <c r="A16" t="s">
        <v>75</v>
      </c>
      <c r="B16" s="1">
        <f>DATE(F2+1,5,1)</f>
        <v>45413</v>
      </c>
      <c r="C16">
        <f t="shared" si="0"/>
        <v>4</v>
      </c>
      <c r="D16" t="str">
        <f t="shared" si="1"/>
        <v>Mittwoch</v>
      </c>
      <c r="H16" s="4" t="s">
        <v>20</v>
      </c>
      <c r="I16" s="4">
        <f>I14-I15</f>
        <v>177</v>
      </c>
      <c r="M16" s="1">
        <f t="shared" si="2"/>
        <v>45413</v>
      </c>
      <c r="N16" t="str">
        <f t="shared" si="3"/>
        <v>Staatsfeiertag</v>
      </c>
    </row>
    <row r="17" spans="1:14" x14ac:dyDescent="0.25">
      <c r="H17" s="4" t="s">
        <v>22</v>
      </c>
      <c r="I17" s="4">
        <f>I16/5</f>
        <v>35.4</v>
      </c>
      <c r="M17" s="1" t="str">
        <f t="shared" si="2"/>
        <v/>
      </c>
      <c r="N17" t="str">
        <f t="shared" si="3"/>
        <v/>
      </c>
    </row>
    <row r="18" spans="1:14" x14ac:dyDescent="0.25">
      <c r="A18" s="95" t="s">
        <v>6</v>
      </c>
      <c r="B18" s="95"/>
      <c r="M18" s="1" t="str">
        <f t="shared" si="2"/>
        <v/>
      </c>
    </row>
    <row r="19" spans="1:14" x14ac:dyDescent="0.25">
      <c r="M19" s="1" t="str">
        <f t="shared" si="2"/>
        <v/>
      </c>
      <c r="N19" t="str">
        <f t="shared" si="3"/>
        <v/>
      </c>
    </row>
    <row r="20" spans="1:14" x14ac:dyDescent="0.25">
      <c r="A20" t="s">
        <v>110</v>
      </c>
      <c r="B20" s="1">
        <f>DOLLAR((DAY(MINUTE((F2+1)/38)/2+55)&amp;".4."&amp;(F2+1))/7,)*7-6</f>
        <v>45382</v>
      </c>
      <c r="C20">
        <f t="shared" ref="C20:C24" si="4">WEEKDAY(B20)</f>
        <v>1</v>
      </c>
      <c r="D20" t="str">
        <f t="shared" ref="D20:D24" si="5">TEXT(C20,"TTTT")</f>
        <v>Sonntag</v>
      </c>
      <c r="H20" s="4" t="s">
        <v>0</v>
      </c>
      <c r="I20" s="5" t="str">
        <f>F2+1&amp;"/"&amp;F2+2</f>
        <v>2024/2025</v>
      </c>
      <c r="M20" s="1">
        <f t="shared" si="2"/>
        <v>45382</v>
      </c>
      <c r="N20" t="str">
        <f t="shared" si="3"/>
        <v>Ostersonntag</v>
      </c>
    </row>
    <row r="21" spans="1:14" x14ac:dyDescent="0.25">
      <c r="A21" t="s">
        <v>76</v>
      </c>
      <c r="B21" s="1">
        <f>B20+1</f>
        <v>45383</v>
      </c>
      <c r="C21">
        <f t="shared" si="4"/>
        <v>2</v>
      </c>
      <c r="D21" t="str">
        <f t="shared" si="5"/>
        <v>Montag</v>
      </c>
      <c r="H21" t="s">
        <v>1</v>
      </c>
      <c r="I21" s="1">
        <f>DATE(F2+1,9,14)-WEEKDAY(DATE(F2+1,9,14),2)+1</f>
        <v>45544</v>
      </c>
      <c r="K21" s="1"/>
      <c r="M21" s="1">
        <f t="shared" si="2"/>
        <v>45383</v>
      </c>
      <c r="N21" t="str">
        <f t="shared" si="3"/>
        <v>Ostermontag</v>
      </c>
    </row>
    <row r="22" spans="1:14" x14ac:dyDescent="0.25">
      <c r="A22" t="s">
        <v>77</v>
      </c>
      <c r="B22" s="1">
        <f>B20+39</f>
        <v>45421</v>
      </c>
      <c r="C22">
        <f t="shared" si="4"/>
        <v>5</v>
      </c>
      <c r="D22" t="str">
        <f t="shared" si="5"/>
        <v>Donnerstag</v>
      </c>
      <c r="H22" t="s">
        <v>23</v>
      </c>
      <c r="I22" s="1">
        <f>DATE(F2+2,2,21)-WEEKDAY(DATE(F2+2,2,21),2)+1</f>
        <v>45705</v>
      </c>
      <c r="M22" s="1">
        <f t="shared" si="2"/>
        <v>45421</v>
      </c>
      <c r="N22" t="str">
        <f t="shared" si="3"/>
        <v>Christi Himmelfahrt</v>
      </c>
    </row>
    <row r="23" spans="1:14" x14ac:dyDescent="0.25">
      <c r="A23" t="s">
        <v>78</v>
      </c>
      <c r="B23" s="1">
        <f>B20+50</f>
        <v>45432</v>
      </c>
      <c r="C23">
        <f t="shared" si="4"/>
        <v>2</v>
      </c>
      <c r="D23" t="str">
        <f t="shared" si="5"/>
        <v>Montag</v>
      </c>
      <c r="H23" t="s">
        <v>24</v>
      </c>
      <c r="I23" s="1">
        <f>DATE(F2+2,9,14)-WEEKDAY(DATE(F2+2,9,14),2)+1-(9*7+3)</f>
        <v>45842</v>
      </c>
      <c r="J23" s="1"/>
      <c r="M23" s="1">
        <f t="shared" si="2"/>
        <v>45432</v>
      </c>
      <c r="N23" t="str">
        <f t="shared" si="3"/>
        <v>Pfingstmontag</v>
      </c>
    </row>
    <row r="24" spans="1:14" x14ac:dyDescent="0.25">
      <c r="A24" t="s">
        <v>79</v>
      </c>
      <c r="B24" s="1">
        <f>B20+60</f>
        <v>45442</v>
      </c>
      <c r="C24">
        <f t="shared" si="4"/>
        <v>5</v>
      </c>
      <c r="D24" t="str">
        <f t="shared" si="5"/>
        <v>Donnerstag</v>
      </c>
      <c r="M24" s="1">
        <f t="shared" si="2"/>
        <v>45442</v>
      </c>
      <c r="N24" t="str">
        <f t="shared" si="3"/>
        <v>Fronleichnam</v>
      </c>
    </row>
    <row r="25" spans="1:14" x14ac:dyDescent="0.25">
      <c r="M25" s="1" t="str">
        <f t="shared" si="2"/>
        <v/>
      </c>
      <c r="N25" t="str">
        <f t="shared" si="3"/>
        <v/>
      </c>
    </row>
    <row r="26" spans="1:14" x14ac:dyDescent="0.25">
      <c r="A26" s="4" t="s">
        <v>8</v>
      </c>
      <c r="H26" s="4" t="s">
        <v>0</v>
      </c>
      <c r="I26" s="5" t="str">
        <f>F2+2&amp;"/"&amp;F2+3</f>
        <v>2025/2026</v>
      </c>
      <c r="M26" s="1" t="str">
        <f t="shared" si="2"/>
        <v/>
      </c>
    </row>
    <row r="27" spans="1:14" x14ac:dyDescent="0.25">
      <c r="H27" t="s">
        <v>1</v>
      </c>
      <c r="I27" s="1">
        <f>DATE(F2+2,9,14)-WEEKDAY(DATE(F2+2,9,14),2)+1</f>
        <v>45908</v>
      </c>
      <c r="M27" s="1" t="str">
        <f t="shared" si="2"/>
        <v/>
      </c>
      <c r="N27" t="str">
        <f t="shared" si="3"/>
        <v/>
      </c>
    </row>
    <row r="28" spans="1:14" x14ac:dyDescent="0.25">
      <c r="A28" t="s">
        <v>111</v>
      </c>
      <c r="B28" s="1">
        <f>B7+1</f>
        <v>45226</v>
      </c>
      <c r="C28">
        <f t="shared" ref="C28:C33" si="6">WEEKDAY(B28)</f>
        <v>6</v>
      </c>
      <c r="D28" t="str">
        <f t="shared" ref="D28:D33" si="7">TEXT(C28,"TTTT")</f>
        <v>Freitag</v>
      </c>
      <c r="H28" t="s">
        <v>23</v>
      </c>
      <c r="I28" s="1">
        <f>DATE(F2+3,2,21)-WEEKDAY(DATE(F2+3,2,21),2)+1</f>
        <v>46069</v>
      </c>
      <c r="M28" s="1">
        <f t="shared" si="2"/>
        <v>45226</v>
      </c>
      <c r="N28" t="str">
        <f>IF(NOT(ISBLANK($A$28)),$A$28,"")</f>
        <v>Herbstferien</v>
      </c>
    </row>
    <row r="29" spans="1:14" x14ac:dyDescent="0.25">
      <c r="B29" s="1">
        <f>B7+2</f>
        <v>45227</v>
      </c>
      <c r="C29">
        <f t="shared" si="6"/>
        <v>7</v>
      </c>
      <c r="D29" t="str">
        <f t="shared" si="7"/>
        <v>Samstag</v>
      </c>
      <c r="H29" t="s">
        <v>24</v>
      </c>
      <c r="I29" s="1">
        <f>DATE(F2+3,9,14)-WEEKDAY(DATE(F2+3,9,14),2)+1-(9*7+3)</f>
        <v>46213</v>
      </c>
      <c r="M29" s="1">
        <f t="shared" si="2"/>
        <v>45227</v>
      </c>
      <c r="N29" t="str">
        <f t="shared" ref="N29:N33" si="8">IF(NOT(ISBLANK($A$28)),$A$28,"")</f>
        <v>Herbstferien</v>
      </c>
    </row>
    <row r="30" spans="1:14" x14ac:dyDescent="0.25">
      <c r="B30" s="1">
        <f>B7+3</f>
        <v>45228</v>
      </c>
      <c r="C30">
        <f t="shared" si="6"/>
        <v>1</v>
      </c>
      <c r="D30" t="str">
        <f t="shared" si="7"/>
        <v>Sonntag</v>
      </c>
      <c r="M30" s="1">
        <f t="shared" si="2"/>
        <v>45228</v>
      </c>
      <c r="N30" t="str">
        <f t="shared" si="8"/>
        <v>Herbstferien</v>
      </c>
    </row>
    <row r="31" spans="1:14" x14ac:dyDescent="0.25">
      <c r="B31" s="1">
        <f>B7+4</f>
        <v>45229</v>
      </c>
      <c r="C31">
        <f t="shared" si="6"/>
        <v>2</v>
      </c>
      <c r="D31" t="str">
        <f t="shared" si="7"/>
        <v>Montag</v>
      </c>
      <c r="M31" s="1">
        <f t="shared" si="2"/>
        <v>45229</v>
      </c>
      <c r="N31" t="str">
        <f t="shared" si="8"/>
        <v>Herbstferien</v>
      </c>
    </row>
    <row r="32" spans="1:14" x14ac:dyDescent="0.25">
      <c r="B32" s="1">
        <f>B7+5</f>
        <v>45230</v>
      </c>
      <c r="C32">
        <f t="shared" si="6"/>
        <v>3</v>
      </c>
      <c r="D32" t="str">
        <f t="shared" si="7"/>
        <v>Dienstag</v>
      </c>
      <c r="H32" s="4" t="s">
        <v>0</v>
      </c>
      <c r="I32" s="5" t="str">
        <f>F2+3&amp;"/"&amp;F2+4</f>
        <v>2026/2027</v>
      </c>
      <c r="M32" s="1">
        <f t="shared" si="2"/>
        <v>45230</v>
      </c>
      <c r="N32" t="str">
        <f t="shared" si="8"/>
        <v>Herbstferien</v>
      </c>
    </row>
    <row r="33" spans="1:14" x14ac:dyDescent="0.25">
      <c r="B33" s="1">
        <v>45233</v>
      </c>
      <c r="C33">
        <f t="shared" si="6"/>
        <v>6</v>
      </c>
      <c r="D33" t="str">
        <f t="shared" si="7"/>
        <v>Freitag</v>
      </c>
      <c r="H33" t="s">
        <v>1</v>
      </c>
      <c r="I33" s="1">
        <f>DATE(F2+3,9,14)-WEEKDAY(DATE(F2+3,9,14),2)+1</f>
        <v>46279</v>
      </c>
      <c r="M33" s="1">
        <f t="shared" si="2"/>
        <v>45233</v>
      </c>
      <c r="N33" t="str">
        <f t="shared" si="8"/>
        <v>Herbstferien</v>
      </c>
    </row>
    <row r="34" spans="1:14" x14ac:dyDescent="0.25">
      <c r="A34" t="s">
        <v>74</v>
      </c>
      <c r="B34" s="1" t="str">
        <f>IF(C11=3,DATE(F2,12,23),"")</f>
        <v/>
      </c>
      <c r="C34" t="str">
        <f>IF(ISNUMBER(B34),WEEKDAY(B34),"")</f>
        <v/>
      </c>
      <c r="D34" t="str">
        <f>IF(ISNUMBER(B34),TEXT(C34,"TTTT"),"")</f>
        <v/>
      </c>
      <c r="H34" t="s">
        <v>23</v>
      </c>
      <c r="I34" s="1">
        <f>DATE(F2+4,2,21)-WEEKDAY(DATE(F2+4,2,21),2)+1</f>
        <v>46433</v>
      </c>
      <c r="M34" s="1" t="str">
        <f t="shared" si="2"/>
        <v/>
      </c>
      <c r="N34" t="str">
        <f>IF(NOT(ISBLANK($A$34)),$A$34,"")</f>
        <v>Weihnachtsferien</v>
      </c>
    </row>
    <row r="35" spans="1:14" x14ac:dyDescent="0.25">
      <c r="B35" s="1">
        <f>DATE(F2,12,27)</f>
        <v>45287</v>
      </c>
      <c r="C35">
        <f t="shared" ref="C35:C44" si="9">WEEKDAY(B35)</f>
        <v>4</v>
      </c>
      <c r="D35" t="str">
        <f t="shared" ref="D35:D44" si="10">TEXT(C35,"TTTT")</f>
        <v>Mittwoch</v>
      </c>
      <c r="H35" t="s">
        <v>24</v>
      </c>
      <c r="I35" s="1">
        <f>DATE(F2+4,9,14)-WEEKDAY(DATE(F2+4,9,14),2)+1-(9*7+3)</f>
        <v>46577</v>
      </c>
      <c r="M35" s="1">
        <f t="shared" si="2"/>
        <v>45287</v>
      </c>
      <c r="N35" t="str">
        <f t="shared" ref="N35:N44" si="11">IF(NOT(ISBLANK($A$34)),$A$34,"")</f>
        <v>Weihnachtsferien</v>
      </c>
    </row>
    <row r="36" spans="1:14" x14ac:dyDescent="0.25">
      <c r="B36" s="1">
        <f>DATE(F2,12,28)</f>
        <v>45288</v>
      </c>
      <c r="C36">
        <f t="shared" si="9"/>
        <v>5</v>
      </c>
      <c r="D36" t="str">
        <f t="shared" si="10"/>
        <v>Donnerstag</v>
      </c>
      <c r="M36" s="1">
        <f t="shared" si="2"/>
        <v>45288</v>
      </c>
      <c r="N36" t="str">
        <f t="shared" si="11"/>
        <v>Weihnachtsferien</v>
      </c>
    </row>
    <row r="37" spans="1:14" x14ac:dyDescent="0.25">
      <c r="B37" s="1">
        <f>DATE(F2,12,29)</f>
        <v>45289</v>
      </c>
      <c r="C37">
        <f t="shared" si="9"/>
        <v>6</v>
      </c>
      <c r="D37" t="str">
        <f t="shared" si="10"/>
        <v>Freitag</v>
      </c>
      <c r="M37" s="1">
        <f t="shared" si="2"/>
        <v>45289</v>
      </c>
      <c r="N37" t="str">
        <f t="shared" si="11"/>
        <v>Weihnachtsferien</v>
      </c>
    </row>
    <row r="38" spans="1:14" x14ac:dyDescent="0.25">
      <c r="B38" s="1">
        <f>DATE(F2,12,30)</f>
        <v>45290</v>
      </c>
      <c r="C38">
        <f t="shared" si="9"/>
        <v>7</v>
      </c>
      <c r="D38" t="str">
        <f t="shared" si="10"/>
        <v>Samstag</v>
      </c>
      <c r="H38" s="4" t="s">
        <v>0</v>
      </c>
      <c r="I38" s="5" t="str">
        <f>F2+4&amp;"/"&amp;F2+5</f>
        <v>2027/2028</v>
      </c>
      <c r="M38" s="1">
        <f t="shared" si="2"/>
        <v>45290</v>
      </c>
      <c r="N38" t="str">
        <f t="shared" si="11"/>
        <v>Weihnachtsferien</v>
      </c>
    </row>
    <row r="39" spans="1:14" x14ac:dyDescent="0.25">
      <c r="B39" s="1">
        <f>DATE(F2,12,31)</f>
        <v>45291</v>
      </c>
      <c r="C39">
        <f t="shared" si="9"/>
        <v>1</v>
      </c>
      <c r="D39" t="str">
        <f t="shared" si="10"/>
        <v>Sonntag</v>
      </c>
      <c r="H39" t="s">
        <v>1</v>
      </c>
      <c r="I39" s="1">
        <f>DATE(F2+4,9,14)-WEEKDAY(DATE(F2+4,9,14),2)+1</f>
        <v>46643</v>
      </c>
      <c r="M39" s="1">
        <f t="shared" si="2"/>
        <v>45291</v>
      </c>
      <c r="N39" t="str">
        <f t="shared" si="11"/>
        <v>Weihnachtsferien</v>
      </c>
    </row>
    <row r="40" spans="1:14" x14ac:dyDescent="0.25">
      <c r="B40" s="1">
        <f>DATE(F2+1,1,1)</f>
        <v>45292</v>
      </c>
      <c r="C40">
        <f t="shared" si="9"/>
        <v>2</v>
      </c>
      <c r="D40" t="str">
        <f t="shared" si="10"/>
        <v>Montag</v>
      </c>
      <c r="H40" t="s">
        <v>23</v>
      </c>
      <c r="I40" s="1">
        <f>DATE(F2+5,2,21)-WEEKDAY(DATE(F2+5,2,21),2)+1</f>
        <v>46804</v>
      </c>
      <c r="M40" s="1">
        <f t="shared" si="2"/>
        <v>45292</v>
      </c>
      <c r="N40" t="str">
        <f t="shared" si="11"/>
        <v>Weihnachtsferien</v>
      </c>
    </row>
    <row r="41" spans="1:14" x14ac:dyDescent="0.25">
      <c r="B41" s="1">
        <f>DATE(F2+1,1,2)</f>
        <v>45293</v>
      </c>
      <c r="C41">
        <f t="shared" si="9"/>
        <v>3</v>
      </c>
      <c r="D41" t="str">
        <f t="shared" si="10"/>
        <v>Dienstag</v>
      </c>
      <c r="H41" t="s">
        <v>24</v>
      </c>
      <c r="I41" s="1">
        <f>DATE(F2+5,9,14)-WEEKDAY(DATE(F2+5,9,14),2)+1-(9*7+3)</f>
        <v>46941</v>
      </c>
      <c r="M41" s="1">
        <f t="shared" si="2"/>
        <v>45293</v>
      </c>
      <c r="N41" t="str">
        <f t="shared" si="11"/>
        <v>Weihnachtsferien</v>
      </c>
    </row>
    <row r="42" spans="1:14" x14ac:dyDescent="0.25">
      <c r="B42" s="1">
        <f>DATE(F2+1,1,3)</f>
        <v>45294</v>
      </c>
      <c r="C42">
        <f t="shared" si="9"/>
        <v>4</v>
      </c>
      <c r="D42" t="str">
        <f t="shared" si="10"/>
        <v>Mittwoch</v>
      </c>
      <c r="M42" s="1">
        <f t="shared" si="2"/>
        <v>45294</v>
      </c>
      <c r="N42" t="str">
        <f t="shared" si="11"/>
        <v>Weihnachtsferien</v>
      </c>
    </row>
    <row r="43" spans="1:14" x14ac:dyDescent="0.25">
      <c r="B43" s="1">
        <f>DATE(F2+1,1,4)</f>
        <v>45295</v>
      </c>
      <c r="C43">
        <f t="shared" si="9"/>
        <v>5</v>
      </c>
      <c r="D43" t="str">
        <f t="shared" si="10"/>
        <v>Donnerstag</v>
      </c>
      <c r="M43" s="1">
        <f t="shared" si="2"/>
        <v>45295</v>
      </c>
      <c r="N43" t="str">
        <f t="shared" si="11"/>
        <v>Weihnachtsferien</v>
      </c>
    </row>
    <row r="44" spans="1:14" x14ac:dyDescent="0.25">
      <c r="B44" s="1">
        <f>DATE(F2+1,1,5)</f>
        <v>45296</v>
      </c>
      <c r="C44">
        <f t="shared" si="9"/>
        <v>6</v>
      </c>
      <c r="D44" t="str">
        <f t="shared" si="10"/>
        <v>Freitag</v>
      </c>
      <c r="M44" s="1">
        <f t="shared" si="2"/>
        <v>45296</v>
      </c>
      <c r="N44" t="str">
        <f t="shared" si="11"/>
        <v>Weihnachtsferien</v>
      </c>
    </row>
    <row r="45" spans="1:14" x14ac:dyDescent="0.25">
      <c r="M45" s="1" t="str">
        <f t="shared" si="2"/>
        <v/>
      </c>
      <c r="N45" t="str">
        <f t="shared" si="3"/>
        <v/>
      </c>
    </row>
    <row r="46" spans="1:14" x14ac:dyDescent="0.25">
      <c r="A46" t="s">
        <v>9</v>
      </c>
      <c r="B46" s="1">
        <f>B2-7</f>
        <v>45327</v>
      </c>
      <c r="C46">
        <f t="shared" ref="C46:C50" si="12">WEEKDAY(B46)</f>
        <v>2</v>
      </c>
      <c r="D46" t="str">
        <f t="shared" ref="D46:D50" si="13">TEXT(C46,"TTTT")</f>
        <v>Montag</v>
      </c>
      <c r="M46" s="1">
        <f t="shared" si="2"/>
        <v>45327</v>
      </c>
      <c r="N46" t="str">
        <f>IF(NOT(ISBLANK($A$46)),$A$46,"")</f>
        <v>Semesterferien</v>
      </c>
    </row>
    <row r="47" spans="1:14" x14ac:dyDescent="0.25">
      <c r="B47" s="1">
        <f>B2-6</f>
        <v>45328</v>
      </c>
      <c r="C47">
        <f t="shared" si="12"/>
        <v>3</v>
      </c>
      <c r="D47" t="str">
        <f t="shared" si="13"/>
        <v>Dienstag</v>
      </c>
      <c r="M47" s="1">
        <f t="shared" si="2"/>
        <v>45328</v>
      </c>
      <c r="N47" t="str">
        <f t="shared" ref="N47:N50" si="14">IF(NOT(ISBLANK($A$46)),$A$46,"")</f>
        <v>Semesterferien</v>
      </c>
    </row>
    <row r="48" spans="1:14" x14ac:dyDescent="0.25">
      <c r="B48" s="1">
        <f>B2-5</f>
        <v>45329</v>
      </c>
      <c r="C48">
        <f t="shared" si="12"/>
        <v>4</v>
      </c>
      <c r="D48" t="str">
        <f t="shared" si="13"/>
        <v>Mittwoch</v>
      </c>
      <c r="M48" s="1">
        <f t="shared" si="2"/>
        <v>45329</v>
      </c>
      <c r="N48" t="str">
        <f t="shared" si="14"/>
        <v>Semesterferien</v>
      </c>
    </row>
    <row r="49" spans="1:14" x14ac:dyDescent="0.25">
      <c r="B49" s="1">
        <f>B2-4</f>
        <v>45330</v>
      </c>
      <c r="C49">
        <f t="shared" si="12"/>
        <v>5</v>
      </c>
      <c r="D49" t="str">
        <f t="shared" si="13"/>
        <v>Donnerstag</v>
      </c>
      <c r="M49" s="1">
        <f t="shared" si="2"/>
        <v>45330</v>
      </c>
      <c r="N49" t="str">
        <f t="shared" si="14"/>
        <v>Semesterferien</v>
      </c>
    </row>
    <row r="50" spans="1:14" x14ac:dyDescent="0.25">
      <c r="B50" s="1">
        <f>B2-3</f>
        <v>45331</v>
      </c>
      <c r="C50">
        <f t="shared" si="12"/>
        <v>6</v>
      </c>
      <c r="D50" t="str">
        <f t="shared" si="13"/>
        <v>Freitag</v>
      </c>
      <c r="M50" s="1">
        <f t="shared" si="2"/>
        <v>45331</v>
      </c>
      <c r="N50" t="str">
        <f t="shared" si="14"/>
        <v>Semesterferien</v>
      </c>
    </row>
    <row r="51" spans="1:14" x14ac:dyDescent="0.25">
      <c r="M51" s="1" t="str">
        <f t="shared" si="2"/>
        <v/>
      </c>
      <c r="N51" t="str">
        <f t="shared" si="3"/>
        <v/>
      </c>
    </row>
    <row r="52" spans="1:14" x14ac:dyDescent="0.25">
      <c r="A52" t="s">
        <v>11</v>
      </c>
      <c r="B52" s="1">
        <f>B20-6</f>
        <v>45376</v>
      </c>
      <c r="C52">
        <f t="shared" ref="C52:C56" si="15">WEEKDAY(B52)</f>
        <v>2</v>
      </c>
      <c r="D52" t="str">
        <f t="shared" ref="D52:D56" si="16">TEXT(C52,"TTTT")</f>
        <v>Montag</v>
      </c>
      <c r="M52" s="1">
        <f t="shared" si="2"/>
        <v>45376</v>
      </c>
      <c r="N52" t="str">
        <f>IF(NOT(ISBLANK($A$52)),$A$52,"")</f>
        <v>Osterferien</v>
      </c>
    </row>
    <row r="53" spans="1:14" x14ac:dyDescent="0.25">
      <c r="B53" s="1">
        <f>B20-5</f>
        <v>45377</v>
      </c>
      <c r="C53">
        <f t="shared" si="15"/>
        <v>3</v>
      </c>
      <c r="D53" t="str">
        <f t="shared" si="16"/>
        <v>Dienstag</v>
      </c>
      <c r="M53" s="1">
        <f t="shared" si="2"/>
        <v>45377</v>
      </c>
      <c r="N53" t="str">
        <f t="shared" ref="N53:N56" si="17">IF(NOT(ISBLANK($A$52)),$A$52,"")</f>
        <v>Osterferien</v>
      </c>
    </row>
    <row r="54" spans="1:14" x14ac:dyDescent="0.25">
      <c r="B54" s="1">
        <f>B20-4</f>
        <v>45378</v>
      </c>
      <c r="C54">
        <f t="shared" si="15"/>
        <v>4</v>
      </c>
      <c r="D54" t="str">
        <f t="shared" si="16"/>
        <v>Mittwoch</v>
      </c>
      <c r="M54" s="1">
        <f t="shared" si="2"/>
        <v>45378</v>
      </c>
      <c r="N54" t="str">
        <f t="shared" si="17"/>
        <v>Osterferien</v>
      </c>
    </row>
    <row r="55" spans="1:14" x14ac:dyDescent="0.25">
      <c r="B55" s="1">
        <f>B20-3</f>
        <v>45379</v>
      </c>
      <c r="C55">
        <f t="shared" si="15"/>
        <v>5</v>
      </c>
      <c r="D55" t="str">
        <f t="shared" si="16"/>
        <v>Donnerstag</v>
      </c>
      <c r="M55" s="1">
        <f t="shared" si="2"/>
        <v>45379</v>
      </c>
      <c r="N55" t="str">
        <f t="shared" si="17"/>
        <v>Osterferien</v>
      </c>
    </row>
    <row r="56" spans="1:14" x14ac:dyDescent="0.25">
      <c r="B56" s="1">
        <f>B20-2</f>
        <v>45380</v>
      </c>
      <c r="C56">
        <f t="shared" si="15"/>
        <v>6</v>
      </c>
      <c r="D56" t="str">
        <f t="shared" si="16"/>
        <v>Freitag</v>
      </c>
      <c r="M56" s="1">
        <f t="shared" si="2"/>
        <v>45380</v>
      </c>
      <c r="N56" t="str">
        <f t="shared" si="17"/>
        <v>Osterferien</v>
      </c>
    </row>
    <row r="57" spans="1:14" x14ac:dyDescent="0.25">
      <c r="M57" s="1" t="str">
        <f t="shared" si="2"/>
        <v/>
      </c>
      <c r="N57" t="str">
        <f t="shared" si="3"/>
        <v/>
      </c>
    </row>
    <row r="58" spans="1:14" x14ac:dyDescent="0.25">
      <c r="M58" s="1" t="str">
        <f t="shared" si="2"/>
        <v/>
      </c>
      <c r="N58" t="str">
        <f t="shared" si="3"/>
        <v/>
      </c>
    </row>
    <row r="59" spans="1:14" x14ac:dyDescent="0.25">
      <c r="M59" s="1" t="str">
        <f t="shared" si="2"/>
        <v/>
      </c>
      <c r="N59" t="str">
        <f t="shared" si="3"/>
        <v/>
      </c>
    </row>
    <row r="60" spans="1:14" x14ac:dyDescent="0.25">
      <c r="A60" s="4" t="s">
        <v>80</v>
      </c>
      <c r="M60" s="1" t="str">
        <f t="shared" si="2"/>
        <v/>
      </c>
    </row>
    <row r="61" spans="1:14" x14ac:dyDescent="0.25">
      <c r="B61" s="1"/>
      <c r="M61" s="1" t="str">
        <f t="shared" si="2"/>
        <v/>
      </c>
      <c r="N61" t="str">
        <f t="shared" si="3"/>
        <v/>
      </c>
    </row>
    <row r="62" spans="1:14" x14ac:dyDescent="0.25">
      <c r="A62" t="s">
        <v>81</v>
      </c>
      <c r="B62" s="1">
        <f>B20-47</f>
        <v>45335</v>
      </c>
      <c r="C62">
        <f t="shared" ref="C62" si="18">WEEKDAY(B62)</f>
        <v>3</v>
      </c>
      <c r="D62" t="str">
        <f t="shared" ref="D62" si="19">TEXT(C62,"TTTT")</f>
        <v>Dienstag</v>
      </c>
      <c r="M62" s="1">
        <f t="shared" si="2"/>
        <v>45335</v>
      </c>
      <c r="N62" t="str">
        <f t="shared" si="3"/>
        <v>Faschingsdienstag</v>
      </c>
    </row>
  </sheetData>
  <sheetProtection sheet="1" objects="1" scenarios="1"/>
  <mergeCells count="2">
    <mergeCell ref="A5:B5"/>
    <mergeCell ref="A18:B18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6BBE4-A6A4-41E0-8783-23989CD703B1}">
  <dimension ref="A1:K62"/>
  <sheetViews>
    <sheetView workbookViewId="0">
      <selection activeCell="B1" sqref="B1"/>
    </sheetView>
  </sheetViews>
  <sheetFormatPr baseColWidth="10" defaultRowHeight="15.75" x14ac:dyDescent="0.25"/>
  <cols>
    <col min="1" max="1" width="21.125" customWidth="1"/>
    <col min="2" max="2" width="11.875" customWidth="1"/>
    <col min="8" max="8" width="17.625" customWidth="1"/>
  </cols>
  <sheetData>
    <row r="1" spans="1:10" x14ac:dyDescent="0.25">
      <c r="A1" s="4" t="s">
        <v>1</v>
      </c>
      <c r="B1" s="2">
        <v>45544</v>
      </c>
      <c r="C1" s="1">
        <f>DATE(F2,9,14)-WEEKDAY(DATE(F2,9,14),2)+1</f>
        <v>45544</v>
      </c>
      <c r="E1" s="4" t="s">
        <v>2</v>
      </c>
      <c r="F1">
        <f>WEEKNUM(B1,21)</f>
        <v>37</v>
      </c>
      <c r="J1" s="1"/>
    </row>
    <row r="2" spans="1:10" x14ac:dyDescent="0.25">
      <c r="A2" s="4" t="s">
        <v>10</v>
      </c>
      <c r="B2" s="2">
        <v>45705</v>
      </c>
      <c r="C2" s="34">
        <f>DATE(F2+1,2,21)-WEEKDAY(DATE(F2+1,2,21),2)+1</f>
        <v>45705</v>
      </c>
      <c r="E2" s="4" t="s">
        <v>3</v>
      </c>
      <c r="F2">
        <f>Einstellungen1!F2+1</f>
        <v>2024</v>
      </c>
      <c r="H2" s="35" t="str">
        <f>IF(AND(B62&lt;C2,C2-B62&lt;7),"Verschiebung der Semesterferien zu erwarten!","")</f>
        <v/>
      </c>
    </row>
    <row r="3" spans="1:10" x14ac:dyDescent="0.25">
      <c r="A3" s="4" t="s">
        <v>12</v>
      </c>
      <c r="B3" s="2">
        <v>45842</v>
      </c>
      <c r="C3" s="34">
        <f>DATE(F2+1,9,14)-WEEKDAY(DATE(F2+1,9,14),2)+1-(9*7+3)</f>
        <v>45842</v>
      </c>
      <c r="E3" s="4" t="s">
        <v>4</v>
      </c>
      <c r="F3" s="3" t="str">
        <f>F2&amp;"/"&amp;F2+1</f>
        <v>2024/2025</v>
      </c>
    </row>
    <row r="4" spans="1:10" x14ac:dyDescent="0.25">
      <c r="E4" s="4"/>
      <c r="F4" s="3"/>
    </row>
    <row r="5" spans="1:10" x14ac:dyDescent="0.25">
      <c r="A5" s="95" t="s">
        <v>7</v>
      </c>
      <c r="B5" s="95"/>
      <c r="F5" s="3"/>
      <c r="H5" s="4" t="s">
        <v>19</v>
      </c>
      <c r="I5">
        <f>((B3+3)-B1)/7</f>
        <v>43</v>
      </c>
    </row>
    <row r="7" spans="1:10" x14ac:dyDescent="0.25">
      <c r="A7" t="s">
        <v>84</v>
      </c>
      <c r="B7" s="1">
        <f>DATE(F2,10,26)</f>
        <v>45591</v>
      </c>
      <c r="C7">
        <f>WEEKDAY(B7)</f>
        <v>7</v>
      </c>
      <c r="D7" t="str">
        <f>TEXT(C7,"TTTT")</f>
        <v>Samstag</v>
      </c>
      <c r="H7" s="4" t="s">
        <v>20</v>
      </c>
      <c r="I7">
        <f>I16</f>
        <v>179</v>
      </c>
    </row>
    <row r="8" spans="1:10" x14ac:dyDescent="0.25">
      <c r="A8" t="s">
        <v>85</v>
      </c>
      <c r="B8" s="1">
        <f>DATE(F2,11,1)</f>
        <v>45597</v>
      </c>
      <c r="C8">
        <f t="shared" ref="C8:C16" si="0">WEEKDAY(B8)</f>
        <v>6</v>
      </c>
      <c r="D8" t="str">
        <f t="shared" ref="D8:D16" si="1">TEXT(C8,"TTTT")</f>
        <v>Freitag</v>
      </c>
    </row>
    <row r="9" spans="1:10" x14ac:dyDescent="0.25">
      <c r="A9" t="s">
        <v>86</v>
      </c>
      <c r="B9" s="1">
        <f>DATE(F2,11,2)</f>
        <v>45598</v>
      </c>
      <c r="C9">
        <f t="shared" si="0"/>
        <v>7</v>
      </c>
      <c r="D9" t="str">
        <f t="shared" si="1"/>
        <v>Samstag</v>
      </c>
      <c r="H9" t="s">
        <v>13</v>
      </c>
      <c r="I9">
        <f>$I$5-COUNTIF($C$7:$C$56,"=2")</f>
        <v>35</v>
      </c>
    </row>
    <row r="10" spans="1:10" x14ac:dyDescent="0.25">
      <c r="A10" t="s">
        <v>73</v>
      </c>
      <c r="B10" s="1">
        <f>DATE(F2,12,8)</f>
        <v>45634</v>
      </c>
      <c r="C10">
        <f t="shared" si="0"/>
        <v>1</v>
      </c>
      <c r="D10" t="str">
        <f t="shared" si="1"/>
        <v>Sonntag</v>
      </c>
      <c r="H10" t="s">
        <v>14</v>
      </c>
      <c r="I10">
        <f>$I$5-COUNTIF($C$7:$C$56,"=3")</f>
        <v>38</v>
      </c>
    </row>
    <row r="11" spans="1:10" x14ac:dyDescent="0.25">
      <c r="A11" t="s">
        <v>106</v>
      </c>
      <c r="B11" s="1">
        <f>DATE(F2,12,24)</f>
        <v>45650</v>
      </c>
      <c r="C11">
        <f t="shared" si="0"/>
        <v>3</v>
      </c>
      <c r="D11" t="str">
        <f t="shared" si="1"/>
        <v>Dienstag</v>
      </c>
      <c r="H11" t="s">
        <v>15</v>
      </c>
      <c r="I11">
        <f>$I$5-COUNTIF($C$7:$C$56,"=4")</f>
        <v>37</v>
      </c>
    </row>
    <row r="12" spans="1:10" x14ac:dyDescent="0.25">
      <c r="A12" t="s">
        <v>5</v>
      </c>
      <c r="B12" s="1">
        <f>DATE(F2,12,25)</f>
        <v>45651</v>
      </c>
      <c r="C12">
        <f t="shared" si="0"/>
        <v>4</v>
      </c>
      <c r="D12" t="str">
        <f t="shared" si="1"/>
        <v>Mittwoch</v>
      </c>
      <c r="H12" t="s">
        <v>16</v>
      </c>
      <c r="I12">
        <f>$I$5-COUNTIF($C$7:$C$56,"=5")</f>
        <v>35</v>
      </c>
    </row>
    <row r="13" spans="1:10" x14ac:dyDescent="0.25">
      <c r="A13" t="s">
        <v>107</v>
      </c>
      <c r="B13" s="1">
        <f>DATE(F2,12,26)</f>
        <v>45652</v>
      </c>
      <c r="C13">
        <f t="shared" si="0"/>
        <v>5</v>
      </c>
      <c r="D13" t="str">
        <f t="shared" si="1"/>
        <v>Donnerstag</v>
      </c>
      <c r="H13" t="s">
        <v>17</v>
      </c>
      <c r="I13">
        <f>$I$5-COUNTIF($C$7:$C$56,"=6")</f>
        <v>38</v>
      </c>
    </row>
    <row r="14" spans="1:10" x14ac:dyDescent="0.25">
      <c r="A14" t="s">
        <v>108</v>
      </c>
      <c r="B14" s="1">
        <f>DATE(F2+1,1,6)</f>
        <v>45663</v>
      </c>
      <c r="C14">
        <f t="shared" si="0"/>
        <v>2</v>
      </c>
      <c r="D14" t="str">
        <f t="shared" si="1"/>
        <v>Montag</v>
      </c>
      <c r="H14" t="s">
        <v>18</v>
      </c>
      <c r="I14">
        <f>SUM(I9:I13)</f>
        <v>183</v>
      </c>
    </row>
    <row r="15" spans="1:10" x14ac:dyDescent="0.25">
      <c r="A15" t="s">
        <v>109</v>
      </c>
      <c r="B15" s="1">
        <f>DATE(F2+1,3,19)</f>
        <v>45735</v>
      </c>
      <c r="C15">
        <f t="shared" si="0"/>
        <v>4</v>
      </c>
      <c r="D15" t="str">
        <f t="shared" si="1"/>
        <v>Mittwoch</v>
      </c>
      <c r="H15" t="s">
        <v>21</v>
      </c>
      <c r="I15">
        <v>4</v>
      </c>
    </row>
    <row r="16" spans="1:10" x14ac:dyDescent="0.25">
      <c r="A16" t="s">
        <v>75</v>
      </c>
      <c r="B16" s="1">
        <f>DATE(F2+1,5,1)</f>
        <v>45778</v>
      </c>
      <c r="C16">
        <f t="shared" si="0"/>
        <v>5</v>
      </c>
      <c r="D16" t="str">
        <f t="shared" si="1"/>
        <v>Donnerstag</v>
      </c>
      <c r="H16" s="4" t="s">
        <v>20</v>
      </c>
      <c r="I16" s="4">
        <f>I14-I15</f>
        <v>179</v>
      </c>
    </row>
    <row r="17" spans="1:11" x14ac:dyDescent="0.25">
      <c r="H17" s="4" t="s">
        <v>22</v>
      </c>
      <c r="I17" s="4">
        <f>I16/5</f>
        <v>35.799999999999997</v>
      </c>
    </row>
    <row r="18" spans="1:11" x14ac:dyDescent="0.25">
      <c r="A18" s="95" t="s">
        <v>6</v>
      </c>
      <c r="B18" s="95"/>
    </row>
    <row r="20" spans="1:11" x14ac:dyDescent="0.25">
      <c r="A20" t="s">
        <v>110</v>
      </c>
      <c r="B20" s="1">
        <f>DOLLAR((DAY(MINUTE((F2+1)/38)/2+55)&amp;".4."&amp;(F2+1))/7,)*7-6</f>
        <v>45767</v>
      </c>
      <c r="C20">
        <f t="shared" ref="C20:C24" si="2">WEEKDAY(B20)</f>
        <v>1</v>
      </c>
      <c r="D20" t="str">
        <f t="shared" ref="D20:D24" si="3">TEXT(C20,"TTTT")</f>
        <v>Sonntag</v>
      </c>
      <c r="H20" s="4" t="s">
        <v>0</v>
      </c>
      <c r="I20" s="5" t="str">
        <f>F2+1&amp;"/"&amp;F2+2</f>
        <v>2025/2026</v>
      </c>
    </row>
    <row r="21" spans="1:11" x14ac:dyDescent="0.25">
      <c r="A21" t="s">
        <v>76</v>
      </c>
      <c r="B21" s="1">
        <f>B20+1</f>
        <v>45768</v>
      </c>
      <c r="C21">
        <f t="shared" si="2"/>
        <v>2</v>
      </c>
      <c r="D21" t="str">
        <f t="shared" si="3"/>
        <v>Montag</v>
      </c>
      <c r="H21" t="s">
        <v>1</v>
      </c>
      <c r="I21" s="1">
        <f>DATE(F2+1,9,14)-WEEKDAY(DATE(F2+1,9,14),2)+1</f>
        <v>45908</v>
      </c>
      <c r="K21" s="1"/>
    </row>
    <row r="22" spans="1:11" x14ac:dyDescent="0.25">
      <c r="A22" t="s">
        <v>77</v>
      </c>
      <c r="B22" s="1">
        <f>B20+39</f>
        <v>45806</v>
      </c>
      <c r="C22">
        <f t="shared" si="2"/>
        <v>5</v>
      </c>
      <c r="D22" t="str">
        <f t="shared" si="3"/>
        <v>Donnerstag</v>
      </c>
      <c r="H22" t="s">
        <v>23</v>
      </c>
      <c r="I22" s="1">
        <f>I21+23*7</f>
        <v>46069</v>
      </c>
    </row>
    <row r="23" spans="1:11" x14ac:dyDescent="0.25">
      <c r="A23" t="s">
        <v>78</v>
      </c>
      <c r="B23" s="1">
        <f>B20+50</f>
        <v>45817</v>
      </c>
      <c r="C23">
        <f t="shared" si="2"/>
        <v>2</v>
      </c>
      <c r="D23" t="str">
        <f t="shared" si="3"/>
        <v>Montag</v>
      </c>
      <c r="H23" t="s">
        <v>24</v>
      </c>
      <c r="I23" s="1">
        <f>DATE(F2+2,9,14)-WEEKDAY(DATE(F2+2,9,14),2)+1-(9*7+3)</f>
        <v>46213</v>
      </c>
      <c r="J23" s="1"/>
    </row>
    <row r="24" spans="1:11" x14ac:dyDescent="0.25">
      <c r="A24" t="s">
        <v>79</v>
      </c>
      <c r="B24" s="1">
        <f>B20+60</f>
        <v>45827</v>
      </c>
      <c r="C24">
        <f t="shared" si="2"/>
        <v>5</v>
      </c>
      <c r="D24" t="str">
        <f t="shared" si="3"/>
        <v>Donnerstag</v>
      </c>
    </row>
    <row r="26" spans="1:11" x14ac:dyDescent="0.25">
      <c r="A26" s="4" t="s">
        <v>8</v>
      </c>
      <c r="H26" s="4" t="s">
        <v>0</v>
      </c>
      <c r="I26" s="5" t="str">
        <f>F2+2&amp;"/"&amp;F2+3</f>
        <v>2026/2027</v>
      </c>
    </row>
    <row r="27" spans="1:11" x14ac:dyDescent="0.25">
      <c r="H27" t="s">
        <v>1</v>
      </c>
      <c r="I27" s="1">
        <f>DATE(F2+2,9,14)-WEEKDAY(DATE(F2+2,9,14),2)+1</f>
        <v>46279</v>
      </c>
    </row>
    <row r="28" spans="1:11" x14ac:dyDescent="0.25">
      <c r="A28" t="s">
        <v>111</v>
      </c>
      <c r="B28" s="1">
        <f>B7+1</f>
        <v>45592</v>
      </c>
      <c r="C28">
        <f t="shared" ref="C28:C32" si="4">WEEKDAY(B28)</f>
        <v>1</v>
      </c>
      <c r="D28" t="str">
        <f t="shared" ref="D28:D32" si="5">TEXT(C28,"TTTT")</f>
        <v>Sonntag</v>
      </c>
      <c r="H28" t="s">
        <v>23</v>
      </c>
      <c r="I28" s="1">
        <f>I27+23*7</f>
        <v>46440</v>
      </c>
    </row>
    <row r="29" spans="1:11" x14ac:dyDescent="0.25">
      <c r="B29" s="1">
        <f>B7+2</f>
        <v>45593</v>
      </c>
      <c r="C29">
        <f t="shared" si="4"/>
        <v>2</v>
      </c>
      <c r="D29" t="str">
        <f t="shared" si="5"/>
        <v>Montag</v>
      </c>
      <c r="H29" t="s">
        <v>24</v>
      </c>
      <c r="I29" s="1">
        <f>DATE(F2+3,9,14)-WEEKDAY(DATE(F2+3,9,14),2)+1-(9*7+3)</f>
        <v>46577</v>
      </c>
    </row>
    <row r="30" spans="1:11" x14ac:dyDescent="0.25">
      <c r="B30" s="1">
        <f>B7+3</f>
        <v>45594</v>
      </c>
      <c r="C30">
        <f t="shared" si="4"/>
        <v>3</v>
      </c>
      <c r="D30" t="str">
        <f t="shared" si="5"/>
        <v>Dienstag</v>
      </c>
    </row>
    <row r="31" spans="1:11" x14ac:dyDescent="0.25">
      <c r="B31" s="1">
        <f>B7+4</f>
        <v>45595</v>
      </c>
      <c r="C31">
        <f t="shared" si="4"/>
        <v>4</v>
      </c>
      <c r="D31" t="str">
        <f t="shared" si="5"/>
        <v>Mittwoch</v>
      </c>
    </row>
    <row r="32" spans="1:11" x14ac:dyDescent="0.25">
      <c r="B32" s="1">
        <f>B7+5</f>
        <v>45596</v>
      </c>
      <c r="C32">
        <f t="shared" si="4"/>
        <v>5</v>
      </c>
      <c r="D32" t="str">
        <f t="shared" si="5"/>
        <v>Donnerstag</v>
      </c>
      <c r="H32" s="4" t="s">
        <v>0</v>
      </c>
      <c r="I32" s="5" t="str">
        <f>F2+3&amp;"/"&amp;F2+4</f>
        <v>2027/2028</v>
      </c>
    </row>
    <row r="33" spans="1:9" x14ac:dyDescent="0.25">
      <c r="B33" s="1"/>
      <c r="C33">
        <f t="shared" ref="C33:C34" si="6">WEEKDAY(B33)</f>
        <v>7</v>
      </c>
      <c r="D33" t="str">
        <f t="shared" ref="D33:D34" si="7">TEXT(C33,"TTTT")</f>
        <v>Samstag</v>
      </c>
      <c r="H33" t="s">
        <v>1</v>
      </c>
      <c r="I33" s="1">
        <f>DATE(F2+3,9,14)-WEEKDAY(DATE(F2+3,9,14),2)+1</f>
        <v>46643</v>
      </c>
    </row>
    <row r="34" spans="1:9" x14ac:dyDescent="0.25">
      <c r="A34" t="s">
        <v>74</v>
      </c>
      <c r="B34" s="1">
        <f>IF(C11=3,DATE(F2,12,23),"")</f>
        <v>45649</v>
      </c>
      <c r="C34">
        <f t="shared" si="6"/>
        <v>2</v>
      </c>
      <c r="D34" t="str">
        <f t="shared" si="7"/>
        <v>Montag</v>
      </c>
      <c r="H34" t="s">
        <v>23</v>
      </c>
      <c r="I34" s="1">
        <f>DATE(F2+4,2,21)-WEEKDAY(DATE(F2+4,2,21),2)+1</f>
        <v>46804</v>
      </c>
    </row>
    <row r="35" spans="1:9" x14ac:dyDescent="0.25">
      <c r="B35" s="1">
        <f>DATE(F2,12,27)</f>
        <v>45653</v>
      </c>
      <c r="C35">
        <f t="shared" ref="C35:C44" si="8">WEEKDAY(B35)</f>
        <v>6</v>
      </c>
      <c r="D35" t="str">
        <f t="shared" ref="D35:D44" si="9">TEXT(C35,"TTTT")</f>
        <v>Freitag</v>
      </c>
      <c r="H35" t="s">
        <v>24</v>
      </c>
      <c r="I35" s="1">
        <f>DATE(F2+4,9,14)-WEEKDAY(DATE(F2+4,9,14),2)+1-(9*7+3)</f>
        <v>46941</v>
      </c>
    </row>
    <row r="36" spans="1:9" x14ac:dyDescent="0.25">
      <c r="B36" s="1">
        <f>DATE(F2,12,28)</f>
        <v>45654</v>
      </c>
      <c r="C36">
        <f t="shared" si="8"/>
        <v>7</v>
      </c>
      <c r="D36" t="str">
        <f t="shared" si="9"/>
        <v>Samstag</v>
      </c>
    </row>
    <row r="37" spans="1:9" x14ac:dyDescent="0.25">
      <c r="B37" s="1">
        <f>DATE(F2,12,29)</f>
        <v>45655</v>
      </c>
      <c r="C37">
        <f t="shared" si="8"/>
        <v>1</v>
      </c>
      <c r="D37" t="str">
        <f t="shared" si="9"/>
        <v>Sonntag</v>
      </c>
    </row>
    <row r="38" spans="1:9" x14ac:dyDescent="0.25">
      <c r="B38" s="1">
        <f>DATE(F2,12,30)</f>
        <v>45656</v>
      </c>
      <c r="C38">
        <f t="shared" si="8"/>
        <v>2</v>
      </c>
      <c r="D38" t="str">
        <f t="shared" si="9"/>
        <v>Montag</v>
      </c>
      <c r="H38" s="4" t="s">
        <v>0</v>
      </c>
      <c r="I38" s="5" t="str">
        <f>F2+4&amp;"/"&amp;F2+5</f>
        <v>2028/2029</v>
      </c>
    </row>
    <row r="39" spans="1:9" x14ac:dyDescent="0.25">
      <c r="B39" s="1">
        <f>DATE(F2,12,31)</f>
        <v>45657</v>
      </c>
      <c r="C39">
        <f t="shared" si="8"/>
        <v>3</v>
      </c>
      <c r="D39" t="str">
        <f t="shared" si="9"/>
        <v>Dienstag</v>
      </c>
      <c r="H39" t="s">
        <v>1</v>
      </c>
      <c r="I39" s="1">
        <f>DATE(F2+4,9,14)-WEEKDAY(DATE(F2+4,9,14),2)+1</f>
        <v>47007</v>
      </c>
    </row>
    <row r="40" spans="1:9" x14ac:dyDescent="0.25">
      <c r="B40" s="1">
        <f>DATE(F2+1,1,1)</f>
        <v>45658</v>
      </c>
      <c r="C40">
        <f t="shared" si="8"/>
        <v>4</v>
      </c>
      <c r="D40" t="str">
        <f t="shared" si="9"/>
        <v>Mittwoch</v>
      </c>
      <c r="H40" t="s">
        <v>23</v>
      </c>
      <c r="I40" s="1">
        <f>DATE(F2+5,2,21)-WEEKDAY(DATE(F2+5,2,21),2)+1</f>
        <v>47168</v>
      </c>
    </row>
    <row r="41" spans="1:9" x14ac:dyDescent="0.25">
      <c r="B41" s="1">
        <f>DATE(F2+1,1,2)</f>
        <v>45659</v>
      </c>
      <c r="C41">
        <f t="shared" si="8"/>
        <v>5</v>
      </c>
      <c r="D41" t="str">
        <f t="shared" si="9"/>
        <v>Donnerstag</v>
      </c>
      <c r="H41" t="s">
        <v>24</v>
      </c>
      <c r="I41" s="1">
        <f>DATE(F2+5,9,14)-WEEKDAY(DATE(F2+5,9,14),2)+1-(9*7+3)</f>
        <v>47305</v>
      </c>
    </row>
    <row r="42" spans="1:9" x14ac:dyDescent="0.25">
      <c r="B42" s="1">
        <f>DATE(F2+1,1,3)</f>
        <v>45660</v>
      </c>
      <c r="C42">
        <f t="shared" si="8"/>
        <v>6</v>
      </c>
      <c r="D42" t="str">
        <f t="shared" si="9"/>
        <v>Freitag</v>
      </c>
    </row>
    <row r="43" spans="1:9" x14ac:dyDescent="0.25">
      <c r="B43" s="1">
        <f>DATE(F2+1,1,4)</f>
        <v>45661</v>
      </c>
      <c r="C43">
        <f t="shared" si="8"/>
        <v>7</v>
      </c>
      <c r="D43" t="str">
        <f t="shared" si="9"/>
        <v>Samstag</v>
      </c>
    </row>
    <row r="44" spans="1:9" x14ac:dyDescent="0.25">
      <c r="B44" s="1">
        <f>DATE(F2+1,1,5)</f>
        <v>45662</v>
      </c>
      <c r="C44">
        <f t="shared" si="8"/>
        <v>1</v>
      </c>
      <c r="D44" t="str">
        <f t="shared" si="9"/>
        <v>Sonntag</v>
      </c>
    </row>
    <row r="46" spans="1:9" x14ac:dyDescent="0.25">
      <c r="A46" t="s">
        <v>9</v>
      </c>
      <c r="B46" s="1">
        <f>B2-7</f>
        <v>45698</v>
      </c>
      <c r="C46">
        <f t="shared" ref="C46:C50" si="10">WEEKDAY(B46)</f>
        <v>2</v>
      </c>
      <c r="D46" t="str">
        <f t="shared" ref="D46:D50" si="11">TEXT(C46,"TTTT")</f>
        <v>Montag</v>
      </c>
    </row>
    <row r="47" spans="1:9" x14ac:dyDescent="0.25">
      <c r="B47" s="1">
        <f>B2-6</f>
        <v>45699</v>
      </c>
      <c r="C47">
        <f t="shared" si="10"/>
        <v>3</v>
      </c>
      <c r="D47" t="str">
        <f t="shared" si="11"/>
        <v>Dienstag</v>
      </c>
    </row>
    <row r="48" spans="1:9" x14ac:dyDescent="0.25">
      <c r="B48" s="1">
        <f>B2-5</f>
        <v>45700</v>
      </c>
      <c r="C48">
        <f t="shared" si="10"/>
        <v>4</v>
      </c>
      <c r="D48" t="str">
        <f t="shared" si="11"/>
        <v>Mittwoch</v>
      </c>
    </row>
    <row r="49" spans="1:4" x14ac:dyDescent="0.25">
      <c r="B49" s="1">
        <f>B2-4</f>
        <v>45701</v>
      </c>
      <c r="C49">
        <f t="shared" si="10"/>
        <v>5</v>
      </c>
      <c r="D49" t="str">
        <f t="shared" si="11"/>
        <v>Donnerstag</v>
      </c>
    </row>
    <row r="50" spans="1:4" x14ac:dyDescent="0.25">
      <c r="B50" s="1">
        <f>B2-3</f>
        <v>45702</v>
      </c>
      <c r="C50">
        <f t="shared" si="10"/>
        <v>6</v>
      </c>
      <c r="D50" t="str">
        <f t="shared" si="11"/>
        <v>Freitag</v>
      </c>
    </row>
    <row r="52" spans="1:4" x14ac:dyDescent="0.25">
      <c r="A52" t="s">
        <v>11</v>
      </c>
      <c r="B52" s="1">
        <f>B20-6</f>
        <v>45761</v>
      </c>
      <c r="C52">
        <f t="shared" ref="C52:C56" si="12">WEEKDAY(B52)</f>
        <v>2</v>
      </c>
      <c r="D52" t="str">
        <f t="shared" ref="D52:D56" si="13">TEXT(C52,"TTTT")</f>
        <v>Montag</v>
      </c>
    </row>
    <row r="53" spans="1:4" x14ac:dyDescent="0.25">
      <c r="B53" s="1">
        <f>B20-5</f>
        <v>45762</v>
      </c>
      <c r="C53">
        <f t="shared" si="12"/>
        <v>3</v>
      </c>
      <c r="D53" t="str">
        <f t="shared" si="13"/>
        <v>Dienstag</v>
      </c>
    </row>
    <row r="54" spans="1:4" x14ac:dyDescent="0.25">
      <c r="B54" s="1">
        <f>B20-4</f>
        <v>45763</v>
      </c>
      <c r="C54">
        <f t="shared" si="12"/>
        <v>4</v>
      </c>
      <c r="D54" t="str">
        <f t="shared" si="13"/>
        <v>Mittwoch</v>
      </c>
    </row>
    <row r="55" spans="1:4" x14ac:dyDescent="0.25">
      <c r="B55" s="1">
        <f>B20-3</f>
        <v>45764</v>
      </c>
      <c r="C55">
        <f t="shared" si="12"/>
        <v>5</v>
      </c>
      <c r="D55" t="str">
        <f t="shared" si="13"/>
        <v>Donnerstag</v>
      </c>
    </row>
    <row r="56" spans="1:4" x14ac:dyDescent="0.25">
      <c r="B56" s="1">
        <f>B20-2</f>
        <v>45765</v>
      </c>
      <c r="C56">
        <f t="shared" si="12"/>
        <v>6</v>
      </c>
      <c r="D56" t="str">
        <f t="shared" si="13"/>
        <v>Freitag</v>
      </c>
    </row>
    <row r="60" spans="1:4" x14ac:dyDescent="0.25">
      <c r="A60" s="4" t="s">
        <v>80</v>
      </c>
    </row>
    <row r="61" spans="1:4" x14ac:dyDescent="0.25">
      <c r="B61" s="1"/>
    </row>
    <row r="62" spans="1:4" x14ac:dyDescent="0.25">
      <c r="A62" t="s">
        <v>81</v>
      </c>
      <c r="B62" s="1">
        <f>B20-47</f>
        <v>45720</v>
      </c>
      <c r="C62">
        <f t="shared" ref="C62" si="14">WEEKDAY(B62)</f>
        <v>3</v>
      </c>
      <c r="D62" t="str">
        <f t="shared" ref="D62" si="15">TEXT(C62,"TTTT")</f>
        <v>Dienstag</v>
      </c>
    </row>
  </sheetData>
  <sheetProtection sheet="1" objects="1" scenarios="1"/>
  <mergeCells count="2">
    <mergeCell ref="A5:B5"/>
    <mergeCell ref="A18:B18"/>
  </mergeCells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23-24</vt:lpstr>
      <vt:lpstr>24-25</vt:lpstr>
      <vt:lpstr>Vorschau</vt:lpstr>
      <vt:lpstr>Jahresübersicht</vt:lpstr>
      <vt:lpstr>Einstellungen1</vt:lpstr>
      <vt:lpstr>Einstellungen2</vt:lpstr>
      <vt:lpstr>'23-24'!Druckbereich</vt:lpstr>
      <vt:lpstr>'24-25'!Druckbereich</vt:lpstr>
      <vt:lpstr>Jahresübersicht!Druckbereich</vt:lpstr>
      <vt:lpstr>Vorschau!Druckbereich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Kuno Sandholzer</dc:creator>
  <cp:lastModifiedBy>gerold.zangerl</cp:lastModifiedBy>
  <cp:lastPrinted>2024-09-09T10:08:54Z</cp:lastPrinted>
  <dcterms:created xsi:type="dcterms:W3CDTF">2022-10-12T12:57:23Z</dcterms:created>
  <dcterms:modified xsi:type="dcterms:W3CDTF">2024-10-08T06:31:44Z</dcterms:modified>
</cp:coreProperties>
</file>